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1.04.RCT\2020-90-RCT_Trials\02_Process\2 Templates\2 in development\Finance\"/>
    </mc:Choice>
  </mc:AlternateContent>
  <bookViews>
    <workbookView xWindow="-20" yWindow="170" windowWidth="11570" windowHeight="3300" tabRatio="601" activeTab="3"/>
  </bookViews>
  <sheets>
    <sheet name="How to complete BCC" sheetId="8" r:id="rId1"/>
    <sheet name="Study Parameters BCC" sheetId="3" r:id="rId2"/>
    <sheet name="Budget Parameters BCC" sheetId="9" r:id="rId3"/>
    <sheet name="Overall Cost BCC" sheetId="2" r:id="rId4"/>
    <sheet name="Site Costs BCC" sheetId="7" r:id="rId5"/>
    <sheet name="info versions" sheetId="11" r:id="rId6"/>
  </sheets>
  <definedNames>
    <definedName name="_xlnm._FilterDatabase" localSheetId="3" hidden="1">'Overall Cost BCC'!$A$1:$J$87</definedName>
    <definedName name="_xlnm.Print_Area" localSheetId="2">'Budget Parameters BCC'!$A$1:$E$29</definedName>
    <definedName name="_xlnm.Print_Titles" localSheetId="3">'Overall Cost BCC'!$1:$1</definedName>
    <definedName name="Z_44F680A0_1DE8_11D3_AA98_444553540001_.wvu.PrintArea" localSheetId="3" hidden="1">'Overall Cost BCC'!$A$1:$D$71</definedName>
    <definedName name="Z_7C37BAE0_401E_11D3_8EB7_444553540000_.wvu.PrintArea" localSheetId="3" hidden="1">'Overall Cost BCC'!$A$1:$D$71</definedName>
  </definedNames>
  <calcPr calcId="152511"/>
  <customWorkbookViews>
    <customWorkbookView name="Benedikt Van Nieuwenhove - Personal View" guid="{44F680A0-1DE8-11D3-AA98-444553540001}" mergeInterval="0" personalView="1" maximized="1" windowWidth="1018" windowHeight="607" tabRatio="601" activeSheetId="1"/>
    <customWorkbookView name="Van Nieuwenhove Benedikt - Personal View" guid="{7C37BAE0-401E-11D3-8EB7-444553540000}" mergeInterval="0" personalView="1" maximized="1" windowWidth="796" windowHeight="436" tabRatio="601" activeSheetId="1"/>
  </customWorkbookViews>
</workbook>
</file>

<file path=xl/calcChain.xml><?xml version="1.0" encoding="utf-8"?>
<calcChain xmlns="http://schemas.openxmlformats.org/spreadsheetml/2006/main">
  <c r="I71" i="2" l="1"/>
  <c r="I70" i="2"/>
  <c r="I79" i="2"/>
  <c r="I87" i="2"/>
  <c r="I86" i="2"/>
  <c r="I80" i="2"/>
  <c r="F70" i="2"/>
  <c r="F86" i="2"/>
  <c r="F79" i="2"/>
  <c r="B27" i="7" l="1"/>
  <c r="B18" i="7"/>
  <c r="D14" i="7"/>
  <c r="E14" i="7"/>
  <c r="F14" i="7"/>
  <c r="G14" i="7"/>
  <c r="H14" i="7"/>
  <c r="C14" i="7"/>
  <c r="D13" i="7"/>
  <c r="E13" i="7"/>
  <c r="F13" i="7"/>
  <c r="G13" i="7"/>
  <c r="H13" i="7"/>
  <c r="C13" i="7"/>
  <c r="C10" i="7"/>
  <c r="G52" i="2" l="1"/>
  <c r="H52" i="2"/>
  <c r="H50" i="2"/>
  <c r="G50" i="2"/>
  <c r="I50" i="2" s="1"/>
  <c r="I52" i="2" s="1"/>
  <c r="D57" i="2" l="1"/>
  <c r="D56" i="2"/>
  <c r="F57" i="2"/>
  <c r="E34" i="9"/>
  <c r="D34" i="9"/>
  <c r="G57" i="2" l="1"/>
  <c r="H57" i="2" s="1"/>
  <c r="I57" i="2" s="1"/>
  <c r="D8" i="2"/>
  <c r="D77" i="2" l="1"/>
  <c r="G77" i="2" s="1"/>
  <c r="H77" i="2" s="1"/>
  <c r="G78" i="2"/>
  <c r="I77" i="2" l="1"/>
  <c r="D10" i="7" l="1"/>
  <c r="E10" i="7"/>
  <c r="F10" i="7"/>
  <c r="G10" i="7"/>
  <c r="H10" i="7"/>
  <c r="D9" i="7"/>
  <c r="E9" i="7"/>
  <c r="F9" i="7"/>
  <c r="G9" i="7"/>
  <c r="H9" i="7"/>
  <c r="B10" i="7"/>
  <c r="B9" i="7"/>
  <c r="C7" i="7"/>
  <c r="B22" i="7"/>
  <c r="B21" i="7" l="1"/>
  <c r="B16" i="7"/>
  <c r="H12" i="7"/>
  <c r="D12" i="7"/>
  <c r="E12" i="7"/>
  <c r="F12" i="7"/>
  <c r="G12" i="7"/>
  <c r="C12" i="7"/>
  <c r="B15" i="7" s="1"/>
  <c r="B8" i="7"/>
  <c r="D13" i="2"/>
  <c r="D60" i="2"/>
  <c r="G60" i="2" s="1"/>
  <c r="H60" i="2" s="1"/>
  <c r="I60" i="2" s="1"/>
  <c r="D61" i="2"/>
  <c r="D29" i="3"/>
  <c r="F27" i="2"/>
  <c r="D27" i="2"/>
  <c r="D26" i="3"/>
  <c r="D55" i="2" s="1"/>
  <c r="H48" i="2"/>
  <c r="H78" i="2"/>
  <c r="I78" i="2" s="1"/>
  <c r="F74" i="2"/>
  <c r="F76" i="2"/>
  <c r="F75" i="2"/>
  <c r="F65" i="2"/>
  <c r="F56" i="2"/>
  <c r="F55" i="2"/>
  <c r="F39" i="2"/>
  <c r="F36" i="2"/>
  <c r="F37" i="2"/>
  <c r="F35" i="2"/>
  <c r="F23" i="2"/>
  <c r="F24" i="2"/>
  <c r="F25" i="2"/>
  <c r="F26" i="2"/>
  <c r="F22" i="2"/>
  <c r="G27" i="2" l="1"/>
  <c r="H27" i="2" s="1"/>
  <c r="I27" i="2" s="1"/>
  <c r="D74" i="2" l="1"/>
  <c r="D7" i="2" l="1"/>
  <c r="D6" i="2"/>
  <c r="G6" i="2" s="1"/>
  <c r="H6" i="2" s="1"/>
  <c r="I6" i="2" s="1"/>
  <c r="D26" i="2" l="1"/>
  <c r="G26" i="2" s="1"/>
  <c r="H26" i="2" s="1"/>
  <c r="I26" i="2" s="1"/>
  <c r="G7" i="2"/>
  <c r="G8" i="2"/>
  <c r="G61" i="2"/>
  <c r="D37" i="2"/>
  <c r="G37" i="2" s="1"/>
  <c r="H37" i="2" s="1"/>
  <c r="I37" i="2" s="1"/>
  <c r="G56" i="2"/>
  <c r="H56" i="2" s="1"/>
  <c r="I56" i="2" s="1"/>
  <c r="D28" i="3"/>
  <c r="D16" i="2"/>
  <c r="D15" i="2"/>
  <c r="G31" i="2"/>
  <c r="H31" i="2"/>
  <c r="I31" i="2" s="1"/>
  <c r="G5" i="2"/>
  <c r="H34" i="2"/>
  <c r="I34" i="2" s="1"/>
  <c r="G34" i="2"/>
  <c r="H5" i="2"/>
  <c r="I5" i="2" s="1"/>
  <c r="H83" i="2"/>
  <c r="H84" i="2"/>
  <c r="H85" i="2"/>
  <c r="G65" i="2"/>
  <c r="H65" i="2" s="1"/>
  <c r="I65" i="2" s="1"/>
  <c r="G66" i="2"/>
  <c r="H66" i="2" s="1"/>
  <c r="I66" i="2" s="1"/>
  <c r="G67" i="2"/>
  <c r="H67" i="2" s="1"/>
  <c r="G68" i="2"/>
  <c r="H68" i="2" s="1"/>
  <c r="G69" i="2"/>
  <c r="H69" i="2" s="1"/>
  <c r="G55" i="2"/>
  <c r="H55" i="2" s="1"/>
  <c r="I55" i="2" s="1"/>
  <c r="H58" i="2"/>
  <c r="I58" i="2" s="1"/>
  <c r="H59" i="2"/>
  <c r="I59" i="2" s="1"/>
  <c r="H44" i="2"/>
  <c r="D35" i="2"/>
  <c r="G35" i="2" s="1"/>
  <c r="H35" i="2" s="1"/>
  <c r="I35" i="2" s="1"/>
  <c r="G36" i="2"/>
  <c r="H36" i="2" s="1"/>
  <c r="I36" i="2" s="1"/>
  <c r="D38" i="2"/>
  <c r="G38" i="2" s="1"/>
  <c r="H38" i="2" s="1"/>
  <c r="I38" i="2" s="1"/>
  <c r="D39" i="2"/>
  <c r="D40" i="2"/>
  <c r="G40" i="2" s="1"/>
  <c r="H40" i="2" s="1"/>
  <c r="I40" i="2" s="1"/>
  <c r="G21" i="2"/>
  <c r="H21" i="2" s="1"/>
  <c r="I21" i="2" s="1"/>
  <c r="D22" i="2"/>
  <c r="D23" i="2"/>
  <c r="D24" i="2"/>
  <c r="D25" i="2"/>
  <c r="D27" i="3"/>
  <c r="G12" i="2"/>
  <c r="H12" i="2" s="1"/>
  <c r="I12" i="2" s="1"/>
  <c r="G13" i="2"/>
  <c r="G14" i="2"/>
  <c r="H14" i="2"/>
  <c r="I14" i="2" s="1"/>
  <c r="G15" i="2"/>
  <c r="H15" i="2" s="1"/>
  <c r="I15" i="2" s="1"/>
  <c r="G16" i="2"/>
  <c r="H16" i="2" s="1"/>
  <c r="I16" i="2" s="1"/>
  <c r="H17" i="2"/>
  <c r="G74" i="2"/>
  <c r="D75" i="2"/>
  <c r="G75" i="2" s="1"/>
  <c r="H75" i="2" s="1"/>
  <c r="I75" i="2" s="1"/>
  <c r="D76" i="2"/>
  <c r="G76" i="2" s="1"/>
  <c r="H76" i="2" s="1"/>
  <c r="I76" i="2" s="1"/>
  <c r="G87" i="2"/>
  <c r="G58" i="2"/>
  <c r="G59" i="2"/>
  <c r="G44" i="2"/>
  <c r="G45" i="2" s="1"/>
  <c r="I17" i="2"/>
  <c r="D1" i="3"/>
  <c r="I84" i="2"/>
  <c r="I85" i="2"/>
  <c r="C2" i="2"/>
  <c r="J2" i="2"/>
  <c r="H1" i="7" s="1"/>
  <c r="B20" i="7"/>
  <c r="B24" i="7"/>
  <c r="B25" i="7" s="1"/>
  <c r="B17" i="7"/>
  <c r="C1" i="7"/>
  <c r="B1" i="3"/>
  <c r="I83" i="2"/>
  <c r="G80" i="2" l="1"/>
  <c r="G18" i="2"/>
  <c r="H8" i="2"/>
  <c r="G9" i="2"/>
  <c r="H45" i="2"/>
  <c r="I44" i="2"/>
  <c r="I45" i="2" s="1"/>
  <c r="I48" i="2" s="1"/>
  <c r="H87" i="2"/>
  <c r="I68" i="2"/>
  <c r="H61" i="2"/>
  <c r="I61" i="2" s="1"/>
  <c r="I62" i="2" s="1"/>
  <c r="G24" i="2"/>
  <c r="H24" i="2" s="1"/>
  <c r="I24" i="2" s="1"/>
  <c r="G22" i="2"/>
  <c r="H22" i="2" s="1"/>
  <c r="I22" i="2" s="1"/>
  <c r="G25" i="2"/>
  <c r="H25" i="2" s="1"/>
  <c r="I25" i="2" s="1"/>
  <c r="G23" i="2"/>
  <c r="G39" i="2"/>
  <c r="H39" i="2" s="1"/>
  <c r="I39" i="2" s="1"/>
  <c r="H74" i="2"/>
  <c r="H80" i="2" s="1"/>
  <c r="G71" i="2"/>
  <c r="H7" i="2"/>
  <c r="I7" i="2" s="1"/>
  <c r="H13" i="2"/>
  <c r="I13" i="2" s="1"/>
  <c r="I18" i="2" s="1"/>
  <c r="I69" i="2"/>
  <c r="I67" i="2"/>
  <c r="G62" i="2"/>
  <c r="I74" i="2" l="1"/>
  <c r="I8" i="2"/>
  <c r="I9" i="2" s="1"/>
  <c r="H9" i="2"/>
  <c r="H23" i="2"/>
  <c r="G28" i="2"/>
  <c r="H62" i="2"/>
  <c r="G41" i="2"/>
  <c r="G89" i="2" s="1"/>
  <c r="H18" i="2"/>
  <c r="H71" i="2"/>
  <c r="H41" i="2"/>
  <c r="I41" i="2" s="1"/>
  <c r="I23" i="2" l="1"/>
  <c r="I28" i="2" s="1"/>
  <c r="I89" i="2" s="1"/>
  <c r="H28" i="2"/>
  <c r="H89" i="2" s="1"/>
</calcChain>
</file>

<file path=xl/comments1.xml><?xml version="1.0" encoding="utf-8"?>
<comments xmlns="http://schemas.openxmlformats.org/spreadsheetml/2006/main">
  <authors>
    <author>Nevens Hilde</author>
  </authors>
  <commentList>
    <comment ref="D1" authorId="0" shapeId="0">
      <text>
        <r>
          <rPr>
            <sz val="9"/>
            <color indexed="81"/>
            <rFont val="Tahoma"/>
            <family val="2"/>
          </rPr>
          <t xml:space="preserve">
will be completed automatically</t>
        </r>
      </text>
    </comment>
  </commentList>
</comments>
</file>

<file path=xl/comments2.xml><?xml version="1.0" encoding="utf-8"?>
<comments xmlns="http://schemas.openxmlformats.org/spreadsheetml/2006/main">
  <authors>
    <author>Nevens Hilde</author>
    <author>Stocquart Nelle</author>
  </authors>
  <commentList>
    <comment ref="H1" authorId="0" shapeId="0">
      <text>
        <r>
          <rPr>
            <sz val="9"/>
            <color indexed="81"/>
            <rFont val="Tahoma"/>
            <family val="2"/>
          </rPr>
          <t>only include where relevant</t>
        </r>
      </text>
    </comment>
    <comment ref="I1" authorId="0" shapeId="0">
      <text>
        <r>
          <rPr>
            <sz val="9"/>
            <color indexed="81"/>
            <rFont val="Tahoma"/>
            <family val="2"/>
          </rPr>
          <t>only include where relevant</t>
        </r>
      </text>
    </comment>
    <comment ref="J31" authorId="1" shapeId="0">
      <text>
        <r>
          <rPr>
            <b/>
            <sz val="9"/>
            <color indexed="81"/>
            <rFont val="Tahoma"/>
            <family val="2"/>
          </rPr>
          <t>Stocquart Nelle:</t>
        </r>
        <r>
          <rPr>
            <sz val="9"/>
            <color indexed="81"/>
            <rFont val="Tahoma"/>
            <family val="2"/>
          </rPr>
          <t xml:space="preserve">
add audits in the sentence. Not clear as such</t>
        </r>
      </text>
    </comment>
    <comment ref="J44" authorId="1" shapeId="0">
      <text>
        <r>
          <rPr>
            <b/>
            <sz val="9"/>
            <color indexed="81"/>
            <rFont val="Tahoma"/>
            <family val="2"/>
          </rPr>
          <t>Stocquart Nelle:</t>
        </r>
        <r>
          <rPr>
            <sz val="9"/>
            <color indexed="81"/>
            <rFont val="Tahoma"/>
            <family val="2"/>
          </rPr>
          <t xml:space="preserve">
SUSAR?</t>
        </r>
      </text>
    </comment>
  </commentList>
</comments>
</file>

<file path=xl/comments3.xml><?xml version="1.0" encoding="utf-8"?>
<comments xmlns="http://schemas.openxmlformats.org/spreadsheetml/2006/main">
  <authors>
    <author>Nevens Hilde</author>
  </authors>
  <commentList>
    <comment ref="C10" authorId="0" shapeId="0">
      <text>
        <r>
          <rPr>
            <b/>
            <sz val="9"/>
            <color indexed="81"/>
            <rFont val="Tahoma"/>
            <charset val="1"/>
          </rPr>
          <t>Nevens Hilde:</t>
        </r>
        <r>
          <rPr>
            <sz val="9"/>
            <color indexed="81"/>
            <rFont val="Tahoma"/>
            <charset val="1"/>
          </rPr>
          <t xml:space="preserve">
includes time for EDGE entry</t>
        </r>
      </text>
    </comment>
  </commentList>
</comments>
</file>

<file path=xl/sharedStrings.xml><?xml version="1.0" encoding="utf-8"?>
<sst xmlns="http://schemas.openxmlformats.org/spreadsheetml/2006/main" count="405" uniqueCount="293">
  <si>
    <t>Units</t>
  </si>
  <si>
    <t>hours</t>
  </si>
  <si>
    <t>SUM</t>
  </si>
  <si>
    <t>2a</t>
  </si>
  <si>
    <t>No. of units</t>
  </si>
  <si>
    <t>Project Design and Set up</t>
  </si>
  <si>
    <t xml:space="preserve">2b </t>
  </si>
  <si>
    <t>Subject Insurance</t>
  </si>
  <si>
    <t>Study Initiation Visit</t>
  </si>
  <si>
    <t>Study Monitoring Visits</t>
  </si>
  <si>
    <t>Project Management</t>
  </si>
  <si>
    <t>Shipment and Distribution Services</t>
  </si>
  <si>
    <t>Off-site monitoring and site contacts</t>
  </si>
  <si>
    <t>Number of subjects</t>
  </si>
  <si>
    <t>Number of sites</t>
  </si>
  <si>
    <t>Study timelines</t>
  </si>
  <si>
    <t>Study team involved</t>
  </si>
  <si>
    <t>Position</t>
  </si>
  <si>
    <t>Hourly rate</t>
  </si>
  <si>
    <t>PM</t>
  </si>
  <si>
    <t>CRA</t>
  </si>
  <si>
    <t>Overhead (in %) if applicable:</t>
  </si>
  <si>
    <t>VAT (in %) if applicable</t>
  </si>
  <si>
    <t>Other budget relevant info</t>
  </si>
  <si>
    <t>KCE Trial</t>
  </si>
  <si>
    <t>Quality Assurance</t>
  </si>
  <si>
    <t>5a</t>
  </si>
  <si>
    <t>Data Management</t>
  </si>
  <si>
    <t>Monitoring</t>
  </si>
  <si>
    <t>External vendor</t>
  </si>
  <si>
    <t>Team member</t>
  </si>
  <si>
    <t>TMF Handling &amp; Administration</t>
  </si>
  <si>
    <t>Closure Visit</t>
  </si>
  <si>
    <t>5b</t>
  </si>
  <si>
    <t>5c</t>
  </si>
  <si>
    <t>6a</t>
  </si>
  <si>
    <t>Liaison KCE and Project Status Reports</t>
  </si>
  <si>
    <t>3d</t>
  </si>
  <si>
    <t>3f</t>
  </si>
  <si>
    <t>5d</t>
  </si>
  <si>
    <t>5e</t>
  </si>
  <si>
    <t>5f</t>
  </si>
  <si>
    <t>11a</t>
  </si>
  <si>
    <t>11c</t>
  </si>
  <si>
    <t>11b</t>
  </si>
  <si>
    <t>12a</t>
  </si>
  <si>
    <t>12b</t>
  </si>
  <si>
    <t>12c</t>
  </si>
  <si>
    <t>11d</t>
  </si>
  <si>
    <t>Packaging, blinding, labelling</t>
  </si>
  <si>
    <t>IMP destruction &amp; recovery unused products</t>
  </si>
  <si>
    <t>11e</t>
  </si>
  <si>
    <t>Number of subjects screened</t>
  </si>
  <si>
    <t>Number of subjects completing</t>
  </si>
  <si>
    <t>Unit cost</t>
  </si>
  <si>
    <t>Auditor</t>
  </si>
  <si>
    <t>Administration of Site Payments</t>
  </si>
  <si>
    <t>Archiving</t>
  </si>
  <si>
    <t>Grand Total</t>
  </si>
  <si>
    <t>2d</t>
  </si>
  <si>
    <t>IMP/Intervention Handling</t>
  </si>
  <si>
    <t>IMP or intervention Accountability</t>
  </si>
  <si>
    <t>Site Costs</t>
  </si>
  <si>
    <t>Start-up fee</t>
  </si>
  <si>
    <t>Per patient fee</t>
  </si>
  <si>
    <t>once</t>
  </si>
  <si>
    <t>Study Parameters</t>
  </si>
  <si>
    <t>Budget Parameters</t>
  </si>
  <si>
    <t>CTA</t>
  </si>
  <si>
    <t>Procedure</t>
  </si>
  <si>
    <t>Screening</t>
  </si>
  <si>
    <t>Treatment Phase</t>
  </si>
  <si>
    <t>Study Treat discontinuation/ Early Termination Visit</t>
  </si>
  <si>
    <t>FU Phase</t>
  </si>
  <si>
    <t>V1</t>
  </si>
  <si>
    <t>V2</t>
  </si>
  <si>
    <t>Informed consent</t>
  </si>
  <si>
    <t>Per Patient Cost</t>
  </si>
  <si>
    <t>General Site Costs</t>
  </si>
  <si>
    <t>start-up fee</t>
  </si>
  <si>
    <t>Cost per completed patient</t>
  </si>
  <si>
    <t>Overhead Hospital</t>
  </si>
  <si>
    <t>Total cost per patient</t>
  </si>
  <si>
    <t>For all sites</t>
  </si>
  <si>
    <t>Cost (EURO)</t>
  </si>
  <si>
    <t>Actual Date</t>
  </si>
  <si>
    <t>1a</t>
  </si>
  <si>
    <t>1b</t>
  </si>
  <si>
    <t>1c</t>
  </si>
  <si>
    <t>Regulatory and Ethics Review</t>
  </si>
  <si>
    <t>2c</t>
  </si>
  <si>
    <t xml:space="preserve">Safety </t>
  </si>
  <si>
    <t>Statistics, report and publication</t>
  </si>
  <si>
    <t>9a</t>
  </si>
  <si>
    <t>Project Management (not included in the above headings)</t>
  </si>
  <si>
    <t>9b</t>
  </si>
  <si>
    <t>9c</t>
  </si>
  <si>
    <t>Storage &amp; distribution</t>
  </si>
  <si>
    <t>Sourcing of IMP/comparator/placebo/device (incl import license if appl)</t>
  </si>
  <si>
    <t>Study specific equipment</t>
  </si>
  <si>
    <t>External vendors/contractors/central review</t>
  </si>
  <si>
    <t>External Review</t>
  </si>
  <si>
    <t>hours/unit</t>
  </si>
  <si>
    <t>units</t>
  </si>
  <si>
    <t>unit</t>
  </si>
  <si>
    <t>V…</t>
  </si>
  <si>
    <t>Total general site costs/site</t>
  </si>
  <si>
    <t>Note that the information in this sheet should reflect the most recent version of the protocol - in case of discrepancies, the protocol will prevail</t>
  </si>
  <si>
    <t>CI</t>
  </si>
  <si>
    <t>EXT</t>
  </si>
  <si>
    <t>DM</t>
  </si>
  <si>
    <t>STAT</t>
  </si>
  <si>
    <t>Other costs</t>
  </si>
  <si>
    <t>Margin (in %) if applicable:</t>
  </si>
  <si>
    <t>Study Training - CRAs</t>
  </si>
  <si>
    <t>Administration and Documentation during trial</t>
  </si>
  <si>
    <t>TMF Preparation at start</t>
  </si>
  <si>
    <t>Investigator Study File at start</t>
  </si>
  <si>
    <t>fixed</t>
  </si>
  <si>
    <t>typically 4h per SAE all-in</t>
  </si>
  <si>
    <t xml:space="preserve">Comments, typical values as guidance </t>
  </si>
  <si>
    <t>Collaborator/site contracts (set-up, negotiation and finalisation)</t>
  </si>
  <si>
    <t>up to 16h per CRA</t>
  </si>
  <si>
    <t>Site payment calculation</t>
  </si>
  <si>
    <t>3a</t>
  </si>
  <si>
    <t>3b</t>
  </si>
  <si>
    <t>3c</t>
  </si>
  <si>
    <t>5g</t>
  </si>
  <si>
    <t>KCE number</t>
  </si>
  <si>
    <t xml:space="preserve"> (assigned when selected)</t>
  </si>
  <si>
    <t>FPI (First Patient In)</t>
  </si>
  <si>
    <t>Margin incl</t>
  </si>
  <si>
    <t>Overhead incl</t>
  </si>
  <si>
    <t>Overall Cost total</t>
  </si>
  <si>
    <t>LPI (Last Patient In)</t>
  </si>
  <si>
    <t>LPLV (Last Patient Last Visit)</t>
  </si>
  <si>
    <t>DBL (Data Base Lock)</t>
  </si>
  <si>
    <t>CSR (Clinical Study Report)</t>
  </si>
  <si>
    <t>DD/MM/YYYY</t>
  </si>
  <si>
    <t>Study Title</t>
  </si>
  <si>
    <t>KCE Reference</t>
  </si>
  <si>
    <t>Protocol version</t>
  </si>
  <si>
    <t>cells in yellow are to be completed</t>
  </si>
  <si>
    <t>Budget version date</t>
  </si>
  <si>
    <t>Add other roles if relevant</t>
  </si>
  <si>
    <t>HE</t>
  </si>
  <si>
    <t>Initial Documentation for the Regulatory Authorities</t>
  </si>
  <si>
    <t>Planned number of remote monitoring contacts per site (for the total duration of the study)</t>
  </si>
  <si>
    <t>Planned number of on-site monitoring visits per site (for the total duration of the study)</t>
  </si>
  <si>
    <t>2e</t>
  </si>
  <si>
    <t>Initial non-leading Ethics Committee submission</t>
  </si>
  <si>
    <t>Initial Leading Ethics Committee submission</t>
  </si>
  <si>
    <t>Total duration of the project (in years)</t>
  </si>
  <si>
    <t>Number of CRAs (min 2)</t>
  </si>
  <si>
    <t>SN</t>
  </si>
  <si>
    <t>PI</t>
  </si>
  <si>
    <t>Number of visits per subject</t>
  </si>
  <si>
    <t xml:space="preserve"> </t>
  </si>
  <si>
    <t>NA</t>
  </si>
  <si>
    <t>only occasionally applicable</t>
  </si>
  <si>
    <t>typically 4h per file</t>
  </si>
  <si>
    <t>Pharm</t>
  </si>
  <si>
    <t>Co CI</t>
  </si>
  <si>
    <t>PI nonMD</t>
  </si>
  <si>
    <t>START UP</t>
  </si>
  <si>
    <t>per site</t>
  </si>
  <si>
    <t>9e</t>
  </si>
  <si>
    <t>3e</t>
  </si>
  <si>
    <t>Development of Monitoring Plan</t>
  </si>
  <si>
    <t>2000€ for initial submission</t>
  </si>
  <si>
    <t>1000€/collaborator/site - 200€/site if GPs</t>
  </si>
  <si>
    <t>Communication with EC during the Project</t>
  </si>
  <si>
    <t>2000€ per year</t>
  </si>
  <si>
    <t>Follow-up of and reporting of reportable Serious Adverse Events</t>
  </si>
  <si>
    <t>Investigator Meeting(s), results</t>
  </si>
  <si>
    <t>Study Team Meeting/Trial Management Group Meeting, included time from PM, CRA, CTA, CI</t>
  </si>
  <si>
    <t>assuming 2 hours per visit, depending on complexity</t>
  </si>
  <si>
    <t>assuming 10 minutes per visit, depending on complexity</t>
  </si>
  <si>
    <t>Project Manager</t>
  </si>
  <si>
    <t>Clinical Research Associate</t>
  </si>
  <si>
    <t>Chief Investigator</t>
  </si>
  <si>
    <t>Co-Chief Investigator</t>
  </si>
  <si>
    <t>Clinical Trial Administrator</t>
  </si>
  <si>
    <t>Statistician</t>
  </si>
  <si>
    <t>Data Manager</t>
  </si>
  <si>
    <t>Study Nurse</t>
  </si>
  <si>
    <t>Health Economist</t>
  </si>
  <si>
    <t>Principal Investigator</t>
  </si>
  <si>
    <t>Pharmacist</t>
  </si>
  <si>
    <t>Principal Investigator non MD</t>
  </si>
  <si>
    <t xml:space="preserve">includes 2 days sponsor site, 2 days investigator site, preparation, reporting and follow-up </t>
  </si>
  <si>
    <t>IMP or placebo dispensing  if applicable</t>
  </si>
  <si>
    <t>Physician time</t>
  </si>
  <si>
    <t>Study Coordinator time (data entry)</t>
  </si>
  <si>
    <t>Communication with Authorities during the Project</t>
  </si>
  <si>
    <t>2f</t>
  </si>
  <si>
    <t>Number of subjects randomised</t>
  </si>
  <si>
    <r>
      <t xml:space="preserve">• Clinical Study Protocol incl stats, economic input, any rework, meetings
• Subject Information and Consent including translations
• Budget calculation
• KCE contract negotiation
</t>
    </r>
    <r>
      <rPr>
        <b/>
        <sz val="8"/>
        <rFont val="Arial"/>
        <family val="2"/>
      </rPr>
      <t xml:space="preserve">• </t>
    </r>
    <r>
      <rPr>
        <sz val="8"/>
        <rFont val="Arial"/>
        <family val="2"/>
      </rPr>
      <t>Amendments</t>
    </r>
  </si>
  <si>
    <t>typically 12h to 16h per visit all-in, depending on complexity</t>
  </si>
  <si>
    <t>1000€/site</t>
  </si>
  <si>
    <t>500€ per site</t>
  </si>
  <si>
    <r>
      <rPr>
        <b/>
        <sz val="10"/>
        <rFont val="Wingdings"/>
        <charset val="2"/>
      </rPr>
      <t>0</t>
    </r>
    <r>
      <rPr>
        <b/>
        <sz val="10"/>
        <rFont val="Arial"/>
        <family val="2"/>
      </rPr>
      <t xml:space="preserve"> Tab study parameters</t>
    </r>
    <r>
      <rPr>
        <sz val="10"/>
        <rFont val="Arial"/>
        <family val="2"/>
      </rPr>
      <t xml:space="preserve">
- Cells in yellow should be completed to the specifications of your trial
- These data are the linked to formulas in the other tabs. Do not remove or add lines in this tab
</t>
    </r>
  </si>
  <si>
    <r>
      <rPr>
        <b/>
        <sz val="10"/>
        <rFont val="Wingdings"/>
        <charset val="2"/>
      </rPr>
      <t>0</t>
    </r>
    <r>
      <rPr>
        <b/>
        <sz val="10"/>
        <rFont val="Arial"/>
        <family val="2"/>
      </rPr>
      <t xml:space="preserve"> Tab budget parameters</t>
    </r>
    <r>
      <rPr>
        <sz val="10"/>
        <rFont val="Arial"/>
        <family val="2"/>
      </rPr>
      <t xml:space="preserve">
- This tab contains the costs for the personnel involved in the trial based on KCE report 178 https://kce.fgov.be/publication/report/manual-for-cost-based-pricing-of-hospital-interventions. 
- These value should not be changed without the prior agreement of KCE Trials</t>
    </r>
  </si>
  <si>
    <r>
      <rPr>
        <b/>
        <sz val="10"/>
        <rFont val="Wingdings"/>
        <charset val="2"/>
      </rPr>
      <t>0</t>
    </r>
    <r>
      <rPr>
        <b/>
        <sz val="10"/>
        <rFont val="Arial"/>
        <family val="2"/>
      </rPr>
      <t xml:space="preserve"> Tab site costs</t>
    </r>
    <r>
      <rPr>
        <sz val="10"/>
        <rFont val="Arial"/>
        <family val="2"/>
      </rPr>
      <t xml:space="preserve">
- This tab needs to be completed with the estimated budget per study visit for the sites (which should be consistent with the table of trial visits and procedures in the protocol)
- It should be made study specific
- There are no links between this tab and the overall cost tab</t>
    </r>
  </si>
  <si>
    <t>Total duration of the project FPI to CSR (in months):</t>
  </si>
  <si>
    <t>Total duration of the project where monitoring is needed FPI to DBL (in months):</t>
  </si>
  <si>
    <t>this is an example for medium complexity study in a hospital setting
to be adapted according to training requirement, team involved (eg. 200€ for GP)</t>
  </si>
  <si>
    <t>up to 2h every month</t>
  </si>
  <si>
    <t>1h per site per payment, assuming 2 payments/yr
if not taken care of by KCE</t>
  </si>
  <si>
    <t>adjust according to agreed delegation with sponsor</t>
  </si>
  <si>
    <t>should be taken care of by sponsor</t>
  </si>
  <si>
    <t>up to 8h per site per year</t>
  </si>
  <si>
    <t>if not taken care of int'l, up to 1000€</t>
  </si>
  <si>
    <t>budget received from international sponsor for this section</t>
  </si>
  <si>
    <t>KCE Trial - BCC</t>
  </si>
  <si>
    <t>grey shaded cells need to be completed in case a budget is received from the international sponsor to carry out the task
This can be eg. part of the investigator fee or support for monitoring</t>
  </si>
  <si>
    <t>FX</t>
  </si>
  <si>
    <t>typically 2h per contact</t>
  </si>
  <si>
    <t>typically €250 per large box, assuming 2 boxes per site per study</t>
  </si>
  <si>
    <t>per payment checked by CRA, confirmed by PM, assuming 2 payments/yr</t>
  </si>
  <si>
    <t>1d</t>
  </si>
  <si>
    <t>Site selection including on site feasibility assessment/visit</t>
  </si>
  <si>
    <t>Site selection including remote feasibility assessment</t>
  </si>
  <si>
    <t>9d</t>
  </si>
  <si>
    <t>adjust protocol to BE where applicable - adapt ICF to BE</t>
  </si>
  <si>
    <t>250€/site for remote visit</t>
  </si>
  <si>
    <t>If separate batches to be sent to central lab (cost per batch)</t>
  </si>
  <si>
    <t>Storage yearly fee (to be calculated for every 12 months after initiation visit, not calendar based) - FIX no margin</t>
  </si>
  <si>
    <t>Blood sampling, processing and sending to lab for central analysis</t>
  </si>
  <si>
    <t>Blood sampling and sending to lab for central analysis</t>
  </si>
  <si>
    <t>by lab/site</t>
  </si>
  <si>
    <t>KCE approved fees for laboratory activities in clincial trials</t>
  </si>
  <si>
    <t>extra labelling if per batch and not per individual delivery -  - FIX no margin</t>
  </si>
  <si>
    <t>individual delivery (medication / co-medication), + labelling if applicable</t>
  </si>
  <si>
    <t>individual delivery (medication / co-medication)</t>
  </si>
  <si>
    <t>per protocol</t>
  </si>
  <si>
    <t>preparation medication</t>
  </si>
  <si>
    <t>reception, check (transfer delivery if appl) -  - FIX no margin</t>
  </si>
  <si>
    <t>storage yearly fee (to be calculated for every 12 months after initiation visit, not calendar based)  - FIX no margin</t>
  </si>
  <si>
    <t>yearly fee (to be calculated for every 12 months after initiation visit, not calendar based, includes time for follow-up and maintenance of the file, monitoring  and storage of returned medication if applicable) - FIX no margin</t>
  </si>
  <si>
    <t>start-up fee (includes reading protocol, setting up file, review contract, initiation and close out) - FIX no margin</t>
  </si>
  <si>
    <t>at pharmacy</t>
  </si>
  <si>
    <t>transit</t>
  </si>
  <si>
    <t>KCE approved fees for pharmacy activities in clincial trials</t>
  </si>
  <si>
    <t>The above calculation takes into account the active study period; for long term extension this should be devided by 2</t>
  </si>
  <si>
    <t>International trials 0,1 FTE</t>
  </si>
  <si>
    <t xml:space="preserve">Total FTE planned for line 9a </t>
  </si>
  <si>
    <t>How to calculate the PM time</t>
  </si>
  <si>
    <t>fee to cover transportation costs for monitoring visits, inlcudes any margin - overhead not applicable</t>
  </si>
  <si>
    <t>Transportation fee</t>
  </si>
  <si>
    <t>Scroll down for indication for budget for Project Management, Pharmacy Fees and Lab fees</t>
  </si>
  <si>
    <t>Example for international trial with 5 sites</t>
  </si>
  <si>
    <t>Example for basic trial with 10 sites</t>
  </si>
  <si>
    <t>3g</t>
  </si>
  <si>
    <t>fixed amount per monitoring visit margin included, no overhead on this</t>
  </si>
  <si>
    <t>1h per meeting, 2-weekly during recruitment period</t>
  </si>
  <si>
    <t>1h per meeting, monthly during FU period</t>
  </si>
  <si>
    <t>Recruitment period (in months)</t>
  </si>
  <si>
    <t>If this tab is used, you should make it study specific and adapt the formula in line 11b, 11c and 11d of the overall costs tab!</t>
  </si>
  <si>
    <t xml:space="preserve">Total </t>
  </si>
  <si>
    <t>Study specific time (not Standard of Care)</t>
  </si>
  <si>
    <t>per box</t>
  </si>
  <si>
    <t>assuming 1 box per site</t>
  </si>
  <si>
    <t>Expected number of SUSARs requiring expedited reporting by the BCC</t>
  </si>
  <si>
    <r>
      <rPr>
        <b/>
        <sz val="10"/>
        <rFont val="Wingdings"/>
        <charset val="2"/>
      </rPr>
      <t>0</t>
    </r>
    <r>
      <rPr>
        <b/>
        <sz val="10"/>
        <rFont val="Arial"/>
        <family val="2"/>
      </rPr>
      <t xml:space="preserve"> Tab overall costs</t>
    </r>
    <r>
      <rPr>
        <sz val="10"/>
        <rFont val="Arial"/>
        <family val="2"/>
      </rPr>
      <t xml:space="preserve">
- This tab needs to be completed with the estimated budget for the whole trial. For some of the activities, KCE has proposed a fixed amount based on the above mentioned rates and real time estimations
- In the case of a fixed amount (FX) the margin is already included - overhead only applies to FX if not outsourced</t>
    </r>
  </si>
  <si>
    <t>box</t>
  </si>
  <si>
    <t>assuming 2 boxes per site</t>
  </si>
  <si>
    <t xml:space="preserve">Investigator Meeting(s), initial meeting includes time from PM, CI, STAT, CRA, CTA, other </t>
  </si>
  <si>
    <t>payments</t>
  </si>
  <si>
    <t>1000€ per year (if applicable)</t>
  </si>
  <si>
    <t>up to 16h per site</t>
  </si>
  <si>
    <t>9f</t>
  </si>
  <si>
    <t>9g</t>
  </si>
  <si>
    <t>up to 1h every month</t>
  </si>
  <si>
    <t>For the calculation see budget parameters, How to calculate PM time</t>
  </si>
  <si>
    <t>8a</t>
  </si>
  <si>
    <t>Review of publication</t>
  </si>
  <si>
    <t>2.2 version 
- corrected the number of contracts with -1
- corrected the number of non-leading sites with -1 
- added fee for transportation for monitoring visits (margin already included, OH does not apply)
- included a calculation for project management, pharmacy costs and lab costs in the tab budget parameters
- added archiving cost for site
- removed catering fee
- added costs for review of publication</t>
  </si>
  <si>
    <t>3.0 version created for the publication on the website (call 2019)</t>
  </si>
  <si>
    <t>Budget
hourly fee - FX</t>
  </si>
  <si>
    <t>Margin</t>
  </si>
  <si>
    <t>Total cost for all patients</t>
  </si>
  <si>
    <t xml:space="preserve">Total cost (patients and general) </t>
  </si>
  <si>
    <r>
      <rPr>
        <b/>
        <sz val="10"/>
        <color rgb="FFFF0000"/>
        <rFont val="Arial"/>
        <family val="2"/>
      </rPr>
      <t>This excel sheet should be read together with the guidance notes which give more detailed information and practical examples.
It is developed for INTERNATIONAL trials where a Belgian site is acting as the Belgian Coordinating Centre (BCC) for all participating sites in Belgium - In case the spnosr is located in Belgium, the standard KCE budget tool template should be used,</t>
    </r>
    <r>
      <rPr>
        <sz val="10"/>
        <rFont val="Arial"/>
        <family val="2"/>
      </rPr>
      <t xml:space="preserve">
Note that cells with data in </t>
    </r>
    <r>
      <rPr>
        <b/>
        <sz val="10"/>
        <color theme="6"/>
        <rFont val="Arial"/>
        <family val="2"/>
      </rPr>
      <t>green</t>
    </r>
    <r>
      <rPr>
        <sz val="10"/>
        <rFont val="Arial"/>
        <family val="2"/>
      </rPr>
      <t xml:space="preserve"> contain formulas and should not be changed as they automatically calculate a total based on data entered in other cells (yellow cells).
</t>
    </r>
    <r>
      <rPr>
        <b/>
        <sz val="10"/>
        <rFont val="Wingdings"/>
        <charset val="2"/>
      </rPr>
      <t/>
    </r>
  </si>
  <si>
    <t>Copyright © 2020 by KCE Trials. All rights reserved.
The budget tool and guidelines are developed by KCE Trials. If you wish to use this budget tool outside the KCE Trials Programme, you should contact trials@kce.fgov.be.
Tell us how and why you wish to use the tool. Please include your contact details: name, institution/company, address, telephone number, and email.</t>
  </si>
  <si>
    <t>11g</t>
  </si>
  <si>
    <t>VAT on IMP/Intervention if applicable</t>
  </si>
  <si>
    <t>%</t>
  </si>
  <si>
    <t>only include if VAT is not deductible for your institution - otherwise delete this line</t>
  </si>
  <si>
    <t>12f</t>
  </si>
  <si>
    <t>VAT on external services</t>
  </si>
  <si>
    <t>VAT on site costs</t>
  </si>
  <si>
    <t>3.1 
- VAT lines added for section 11, 12 and 13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</si>
</sst>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quot;€&quot;\ * #,##0.00_ ;_ &quot;€&quot;\ * \-#,##0.00_ ;_ &quot;€&quot;\ * &quot;-&quot;??_ ;_ @_ "/>
    <numFmt numFmtId="165" formatCode="d/mm/yyyy;@"/>
    <numFmt numFmtId="166" formatCode="d/mm/yy;@"/>
    <numFmt numFmtId="167" formatCode="&quot;€&quot;\ #,##0.00"/>
  </numFmts>
  <fonts count="40" x14ac:knownFonts="1">
    <font>
      <sz val="10"/>
      <name val="Arial"/>
    </font>
    <font>
      <sz val="11"/>
      <color theme="1"/>
      <name val="Calibri"/>
      <family val="2"/>
      <scheme val="minor"/>
    </font>
    <font>
      <sz val="10"/>
      <name val="Arial"/>
      <family val="2"/>
    </font>
    <font>
      <sz val="8"/>
      <name val="Arial"/>
      <family val="2"/>
    </font>
    <font>
      <b/>
      <sz val="8"/>
      <name val="Arial"/>
      <family val="2"/>
    </font>
    <font>
      <b/>
      <sz val="10"/>
      <name val="Arial"/>
      <family val="2"/>
    </font>
    <font>
      <b/>
      <sz val="16"/>
      <name val="Arial"/>
      <family val="2"/>
    </font>
    <font>
      <sz val="8"/>
      <name val="Arial"/>
      <family val="2"/>
    </font>
    <font>
      <b/>
      <sz val="12"/>
      <color indexed="8"/>
      <name val="Arial"/>
      <family val="2"/>
    </font>
    <font>
      <sz val="10"/>
      <name val="Arial"/>
      <family val="2"/>
    </font>
    <font>
      <b/>
      <sz val="12"/>
      <name val="Arial"/>
      <family val="2"/>
    </font>
    <font>
      <i/>
      <sz val="8"/>
      <color rgb="FFFF0000"/>
      <name val="Arial"/>
      <family val="2"/>
    </font>
    <font>
      <sz val="9"/>
      <color indexed="81"/>
      <name val="Tahoma"/>
      <family val="2"/>
    </font>
    <font>
      <b/>
      <sz val="9"/>
      <name val="Arial"/>
      <family val="2"/>
    </font>
    <font>
      <b/>
      <sz val="8"/>
      <color indexed="8"/>
      <name val="Arial"/>
      <family val="2"/>
    </font>
    <font>
      <sz val="11"/>
      <color theme="1"/>
      <name val="Arial"/>
      <family val="2"/>
    </font>
    <font>
      <sz val="8"/>
      <color indexed="8"/>
      <name val="Arial"/>
      <family val="2"/>
    </font>
    <font>
      <sz val="8"/>
      <color theme="1"/>
      <name val="Arial"/>
      <family val="2"/>
    </font>
    <font>
      <b/>
      <sz val="8"/>
      <color rgb="FFFF0000"/>
      <name val="Arial"/>
      <family val="2"/>
    </font>
    <font>
      <sz val="12"/>
      <name val="Arial"/>
      <family val="2"/>
    </font>
    <font>
      <sz val="10"/>
      <color rgb="FFFF0000"/>
      <name val="Arial"/>
      <family val="2"/>
    </font>
    <font>
      <sz val="10"/>
      <color theme="6"/>
      <name val="Arial"/>
      <family val="2"/>
    </font>
    <font>
      <b/>
      <sz val="10"/>
      <color theme="6"/>
      <name val="Arial"/>
      <family val="2"/>
    </font>
    <font>
      <b/>
      <sz val="10"/>
      <color rgb="FFFF0000"/>
      <name val="Arial"/>
      <family val="2"/>
    </font>
    <font>
      <b/>
      <sz val="10"/>
      <name val="Wingdings"/>
      <charset val="2"/>
    </font>
    <font>
      <i/>
      <sz val="8"/>
      <name val="Arial"/>
      <family val="2"/>
    </font>
    <font>
      <b/>
      <i/>
      <sz val="8"/>
      <name val="Arial"/>
      <family val="2"/>
    </font>
    <font>
      <b/>
      <i/>
      <sz val="10"/>
      <name val="Arial"/>
      <family val="2"/>
    </font>
    <font>
      <i/>
      <sz val="10"/>
      <name val="Arial"/>
      <family val="2"/>
    </font>
    <font>
      <b/>
      <i/>
      <sz val="12"/>
      <color indexed="8"/>
      <name val="Arial"/>
      <family val="2"/>
    </font>
    <font>
      <sz val="10"/>
      <color theme="1"/>
      <name val="Calibri"/>
      <family val="2"/>
      <scheme val="minor"/>
    </font>
    <font>
      <b/>
      <sz val="12"/>
      <color theme="1"/>
      <name val="Calibri"/>
      <family val="2"/>
      <scheme val="minor"/>
    </font>
    <font>
      <i/>
      <sz val="9"/>
      <name val="Arial"/>
      <family val="2"/>
    </font>
    <font>
      <u/>
      <sz val="10"/>
      <color theme="10"/>
      <name val="Arial"/>
      <family val="2"/>
    </font>
    <font>
      <b/>
      <sz val="11"/>
      <color rgb="FFFF0000"/>
      <name val="Arial"/>
      <family val="2"/>
    </font>
    <font>
      <b/>
      <sz val="9"/>
      <color indexed="81"/>
      <name val="Tahoma"/>
      <family val="2"/>
    </font>
    <font>
      <b/>
      <sz val="10"/>
      <color theme="5"/>
      <name val="Arial"/>
      <family val="2"/>
    </font>
    <font>
      <sz val="9"/>
      <color indexed="81"/>
      <name val="Tahoma"/>
      <charset val="1"/>
    </font>
    <font>
      <b/>
      <sz val="9"/>
      <color indexed="81"/>
      <name val="Tahoma"/>
      <charset val="1"/>
    </font>
    <font>
      <sz val="8"/>
      <color rgb="FFFF0000"/>
      <name val="Arial"/>
      <family val="2"/>
    </font>
  </fonts>
  <fills count="7">
    <fill>
      <patternFill patternType="none"/>
    </fill>
    <fill>
      <patternFill patternType="gray125"/>
    </fill>
    <fill>
      <patternFill patternType="solid">
        <fgColor indexed="42"/>
        <bgColor indexed="64"/>
      </patternFill>
    </fill>
    <fill>
      <patternFill patternType="solid">
        <fgColor indexed="44"/>
        <bgColor indexed="64"/>
      </patternFill>
    </fill>
    <fill>
      <patternFill patternType="solid">
        <fgColor theme="9" tint="0.39997558519241921"/>
        <bgColor indexed="64"/>
      </patternFill>
    </fill>
    <fill>
      <patternFill patternType="solid">
        <fgColor rgb="FFFFFF00"/>
        <bgColor indexed="64"/>
      </patternFill>
    </fill>
    <fill>
      <patternFill patternType="solid">
        <fgColor theme="0" tint="-4.9989318521683403E-2"/>
        <bgColor indexed="64"/>
      </patternFill>
    </fill>
  </fills>
  <borders count="21">
    <border>
      <left/>
      <right/>
      <top/>
      <bottom/>
      <diagonal/>
    </border>
    <border>
      <left style="medium">
        <color indexed="64"/>
      </left>
      <right/>
      <top style="medium">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right/>
      <top style="medium">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55"/>
      </top>
      <bottom style="thin">
        <color indexed="55"/>
      </bottom>
      <diagonal/>
    </border>
    <border>
      <left style="medium">
        <color indexed="64"/>
      </left>
      <right/>
      <top/>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style="thin">
        <color indexed="64"/>
      </top>
      <bottom/>
      <diagonal/>
    </border>
    <border>
      <left/>
      <right/>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9">
    <xf numFmtId="1" fontId="0" fillId="0" borderId="0"/>
    <xf numFmtId="9" fontId="2" fillId="0" borderId="0" applyFont="0" applyFill="0" applyBorder="0" applyAlignment="0" applyProtection="0"/>
    <xf numFmtId="0" fontId="2" fillId="0" borderId="0"/>
    <xf numFmtId="0" fontId="1" fillId="0" borderId="0"/>
    <xf numFmtId="164" fontId="1" fillId="0" borderId="0" applyFont="0" applyFill="0" applyBorder="0" applyAlignment="0" applyProtection="0"/>
    <xf numFmtId="164" fontId="9" fillId="0" borderId="0" applyFont="0" applyFill="0" applyBorder="0" applyAlignment="0" applyProtection="0"/>
    <xf numFmtId="1" fontId="2" fillId="0" borderId="0"/>
    <xf numFmtId="164" fontId="2" fillId="0" borderId="0" applyFont="0" applyFill="0" applyBorder="0" applyAlignment="0" applyProtection="0"/>
    <xf numFmtId="1" fontId="33" fillId="0" borderId="0" applyNumberFormat="0" applyFill="0" applyBorder="0" applyAlignment="0" applyProtection="0"/>
  </cellStyleXfs>
  <cellXfs count="165">
    <xf numFmtId="1" fontId="0" fillId="0" borderId="0" xfId="0"/>
    <xf numFmtId="1" fontId="3" fillId="0" borderId="0" xfId="0" applyFont="1"/>
    <xf numFmtId="1" fontId="3" fillId="0" borderId="0" xfId="0" applyFont="1" applyAlignment="1">
      <alignment horizontal="right"/>
    </xf>
    <xf numFmtId="1" fontId="4" fillId="0" borderId="0" xfId="0" applyFont="1"/>
    <xf numFmtId="1" fontId="6" fillId="2" borderId="1" xfId="0" applyFont="1" applyFill="1" applyBorder="1"/>
    <xf numFmtId="1" fontId="4" fillId="0" borderId="5" xfId="0" applyFont="1" applyBorder="1"/>
    <xf numFmtId="1" fontId="3" fillId="0" borderId="6" xfId="0" applyFont="1" applyBorder="1"/>
    <xf numFmtId="1" fontId="4" fillId="0" borderId="7" xfId="0" applyFont="1" applyBorder="1" applyAlignment="1">
      <alignment horizontal="left"/>
    </xf>
    <xf numFmtId="1" fontId="4" fillId="0" borderId="8" xfId="0" applyFont="1" applyBorder="1"/>
    <xf numFmtId="1" fontId="6" fillId="2" borderId="9" xfId="0" applyFont="1" applyFill="1" applyBorder="1"/>
    <xf numFmtId="1" fontId="3" fillId="0" borderId="5" xfId="0" applyFont="1" applyBorder="1"/>
    <xf numFmtId="1" fontId="4" fillId="3" borderId="8" xfId="0" applyFont="1" applyFill="1" applyBorder="1"/>
    <xf numFmtId="1" fontId="4" fillId="3" borderId="6" xfId="0" applyFont="1" applyFill="1" applyBorder="1"/>
    <xf numFmtId="1" fontId="8" fillId="0" borderId="10" xfId="0" applyFont="1" applyBorder="1"/>
    <xf numFmtId="1" fontId="2" fillId="0" borderId="0" xfId="0" applyFont="1"/>
    <xf numFmtId="1" fontId="5" fillId="0" borderId="0" xfId="0" applyFont="1"/>
    <xf numFmtId="1" fontId="4" fillId="4" borderId="6" xfId="0" applyFont="1" applyFill="1" applyBorder="1"/>
    <xf numFmtId="1" fontId="6" fillId="2" borderId="4" xfId="0" applyFont="1" applyFill="1" applyBorder="1" applyAlignment="1">
      <alignment horizontal="left"/>
    </xf>
    <xf numFmtId="1" fontId="4" fillId="0" borderId="2" xfId="0" applyFont="1" applyBorder="1" applyAlignment="1">
      <alignment horizontal="left"/>
    </xf>
    <xf numFmtId="1" fontId="4" fillId="0" borderId="3" xfId="0" applyFont="1" applyBorder="1" applyAlignment="1">
      <alignment horizontal="left"/>
    </xf>
    <xf numFmtId="1" fontId="3" fillId="0" borderId="3" xfId="0" applyFont="1" applyBorder="1" applyAlignment="1">
      <alignment horizontal="left"/>
    </xf>
    <xf numFmtId="1" fontId="3" fillId="3" borderId="3" xfId="0" applyFont="1" applyFill="1" applyBorder="1" applyAlignment="1">
      <alignment horizontal="left"/>
    </xf>
    <xf numFmtId="1" fontId="3" fillId="4" borderId="3" xfId="0" applyFont="1" applyFill="1" applyBorder="1" applyAlignment="1">
      <alignment horizontal="left"/>
    </xf>
    <xf numFmtId="1" fontId="3" fillId="0" borderId="0" xfId="0" applyFont="1" applyAlignment="1">
      <alignment horizontal="left"/>
    </xf>
    <xf numFmtId="1" fontId="5" fillId="0" borderId="12" xfId="0" applyFont="1" applyBorder="1" applyAlignment="1">
      <alignment horizontal="left" wrapText="1"/>
    </xf>
    <xf numFmtId="1" fontId="5" fillId="0" borderId="13" xfId="0" applyFont="1" applyBorder="1" applyAlignment="1">
      <alignment horizontal="left"/>
    </xf>
    <xf numFmtId="1" fontId="5" fillId="3" borderId="13" xfId="0" applyFont="1" applyFill="1" applyBorder="1" applyAlignment="1">
      <alignment horizontal="left"/>
    </xf>
    <xf numFmtId="1" fontId="5" fillId="4" borderId="13" xfId="0" applyFont="1" applyFill="1" applyBorder="1" applyAlignment="1">
      <alignment horizontal="left"/>
    </xf>
    <xf numFmtId="1" fontId="4" fillId="0" borderId="0" xfId="0" applyFont="1" applyBorder="1" applyAlignment="1">
      <alignment horizontal="left"/>
    </xf>
    <xf numFmtId="1" fontId="0" fillId="0" borderId="11" xfId="0" applyBorder="1"/>
    <xf numFmtId="1" fontId="0" fillId="0" borderId="0" xfId="0" applyBorder="1"/>
    <xf numFmtId="1" fontId="0" fillId="0" borderId="15" xfId="0" applyBorder="1"/>
    <xf numFmtId="0" fontId="1" fillId="0" borderId="0" xfId="3"/>
    <xf numFmtId="166" fontId="10" fillId="2" borderId="14" xfId="0" applyNumberFormat="1" applyFont="1" applyFill="1" applyBorder="1"/>
    <xf numFmtId="1" fontId="0" fillId="0" borderId="0" xfId="0" applyFill="1"/>
    <xf numFmtId="1" fontId="0" fillId="0" borderId="0" xfId="0" applyFill="1" applyAlignment="1">
      <alignment horizontal="left"/>
    </xf>
    <xf numFmtId="1" fontId="0" fillId="0" borderId="0" xfId="0" applyNumberFormat="1" applyFill="1" applyAlignment="1">
      <alignment horizontal="left"/>
    </xf>
    <xf numFmtId="14" fontId="0" fillId="0" borderId="0" xfId="0" applyNumberFormat="1" applyFill="1"/>
    <xf numFmtId="1" fontId="11" fillId="0" borderId="11" xfId="0" applyFont="1" applyBorder="1"/>
    <xf numFmtId="165" fontId="10" fillId="2" borderId="14" xfId="0" applyNumberFormat="1" applyFont="1" applyFill="1" applyBorder="1"/>
    <xf numFmtId="167" fontId="5" fillId="0" borderId="13" xfId="5" applyNumberFormat="1" applyFont="1" applyBorder="1" applyAlignment="1">
      <alignment horizontal="left"/>
    </xf>
    <xf numFmtId="167" fontId="6" fillId="2" borderId="4" xfId="0" applyNumberFormat="1" applyFont="1" applyFill="1" applyBorder="1" applyAlignment="1">
      <alignment horizontal="left"/>
    </xf>
    <xf numFmtId="167" fontId="5" fillId="0" borderId="12" xfId="0" applyNumberFormat="1" applyFont="1" applyBorder="1" applyAlignment="1">
      <alignment horizontal="left" wrapText="1"/>
    </xf>
    <xf numFmtId="167" fontId="5" fillId="3" borderId="13" xfId="5" applyNumberFormat="1" applyFont="1" applyFill="1" applyBorder="1" applyAlignment="1">
      <alignment horizontal="left"/>
    </xf>
    <xf numFmtId="167" fontId="4" fillId="0" borderId="0" xfId="5" applyNumberFormat="1" applyFont="1" applyBorder="1" applyAlignment="1">
      <alignment horizontal="left"/>
    </xf>
    <xf numFmtId="167" fontId="5" fillId="4" borderId="13" xfId="5" applyNumberFormat="1" applyFont="1" applyFill="1" applyBorder="1" applyAlignment="1">
      <alignment horizontal="left"/>
    </xf>
    <xf numFmtId="167" fontId="4" fillId="0" borderId="0" xfId="0" applyNumberFormat="1" applyFont="1" applyBorder="1" applyAlignment="1">
      <alignment horizontal="left"/>
    </xf>
    <xf numFmtId="167" fontId="5" fillId="0" borderId="13" xfId="0" applyNumberFormat="1" applyFont="1" applyBorder="1" applyAlignment="1">
      <alignment horizontal="left"/>
    </xf>
    <xf numFmtId="1" fontId="2" fillId="0" borderId="13" xfId="0" applyFont="1" applyBorder="1" applyAlignment="1">
      <alignment horizontal="left"/>
    </xf>
    <xf numFmtId="167" fontId="2" fillId="0" borderId="13" xfId="5" applyNumberFormat="1" applyFont="1" applyBorder="1" applyAlignment="1">
      <alignment horizontal="left"/>
    </xf>
    <xf numFmtId="1" fontId="11" fillId="0" borderId="0" xfId="0" applyFont="1" applyBorder="1"/>
    <xf numFmtId="1" fontId="13" fillId="4" borderId="8" xfId="0" applyFont="1" applyFill="1" applyBorder="1"/>
    <xf numFmtId="1" fontId="10" fillId="2" borderId="1" xfId="0" applyFont="1" applyFill="1" applyBorder="1"/>
    <xf numFmtId="1" fontId="10" fillId="2" borderId="4" xfId="0" applyFont="1" applyFill="1" applyBorder="1"/>
    <xf numFmtId="1" fontId="10" fillId="2" borderId="14" xfId="0" applyFont="1" applyFill="1" applyBorder="1"/>
    <xf numFmtId="0" fontId="14" fillId="0" borderId="17" xfId="2" applyFont="1" applyBorder="1" applyAlignment="1">
      <alignment horizontal="center" vertical="center"/>
    </xf>
    <xf numFmtId="0" fontId="14" fillId="0" borderId="17" xfId="2" applyFont="1" applyBorder="1" applyAlignment="1">
      <alignment horizontal="center" vertical="center" wrapText="1"/>
    </xf>
    <xf numFmtId="0" fontId="14" fillId="0" borderId="0" xfId="2" applyFont="1" applyBorder="1" applyAlignment="1">
      <alignment horizontal="center" vertical="center"/>
    </xf>
    <xf numFmtId="0" fontId="15" fillId="0" borderId="0" xfId="3" applyFont="1"/>
    <xf numFmtId="0" fontId="15" fillId="0" borderId="0" xfId="3" applyFont="1" applyAlignment="1">
      <alignment horizontal="center"/>
    </xf>
    <xf numFmtId="0" fontId="16" fillId="0" borderId="0" xfId="3" applyNumberFormat="1" applyFont="1" applyFill="1" applyBorder="1" applyAlignment="1">
      <alignment horizontal="left" vertical="center" wrapText="1"/>
    </xf>
    <xf numFmtId="164" fontId="16" fillId="0" borderId="0" xfId="4" applyFont="1" applyFill="1" applyBorder="1" applyAlignment="1">
      <alignment horizontal="left" vertical="center" wrapText="1"/>
    </xf>
    <xf numFmtId="164" fontId="14" fillId="0" borderId="0" xfId="4" applyFont="1" applyFill="1" applyBorder="1" applyAlignment="1">
      <alignment horizontal="left" vertical="center" wrapText="1"/>
    </xf>
    <xf numFmtId="164" fontId="18" fillId="0" borderId="0" xfId="4" applyFont="1" applyFill="1" applyBorder="1" applyAlignment="1">
      <alignment horizontal="left" vertical="center" wrapText="1"/>
    </xf>
    <xf numFmtId="0" fontId="16" fillId="0" borderId="0" xfId="0" applyNumberFormat="1" applyFont="1" applyFill="1" applyBorder="1" applyAlignment="1">
      <alignment horizontal="left" vertical="center" wrapText="1"/>
    </xf>
    <xf numFmtId="9" fontId="15" fillId="0" borderId="0" xfId="3" applyNumberFormat="1" applyFont="1"/>
    <xf numFmtId="0" fontId="17" fillId="0" borderId="0" xfId="3" applyFont="1" applyAlignment="1">
      <alignment horizontal="center"/>
    </xf>
    <xf numFmtId="0" fontId="14" fillId="0" borderId="0" xfId="2" applyFont="1" applyBorder="1" applyAlignment="1">
      <alignment horizontal="left" vertical="center"/>
    </xf>
    <xf numFmtId="0" fontId="14" fillId="0" borderId="16" xfId="2" applyFont="1" applyFill="1" applyBorder="1" applyAlignment="1">
      <alignment horizontal="left" vertical="center" wrapText="1"/>
    </xf>
    <xf numFmtId="164" fontId="14" fillId="0" borderId="16" xfId="4" applyFont="1" applyFill="1" applyBorder="1" applyAlignment="1">
      <alignment horizontal="left" vertical="center" wrapText="1"/>
    </xf>
    <xf numFmtId="1" fontId="0" fillId="5" borderId="0" xfId="0" applyFill="1"/>
    <xf numFmtId="1" fontId="2" fillId="5" borderId="0" xfId="0" applyFont="1" applyFill="1"/>
    <xf numFmtId="14" fontId="2" fillId="5" borderId="0" xfId="0" applyNumberFormat="1" applyFont="1" applyFill="1"/>
    <xf numFmtId="1" fontId="2" fillId="0" borderId="0" xfId="0" applyFont="1" applyFill="1"/>
    <xf numFmtId="1" fontId="21" fillId="0" borderId="0" xfId="0" applyFont="1"/>
    <xf numFmtId="1" fontId="2" fillId="0" borderId="0" xfId="0" applyFont="1" applyAlignment="1">
      <alignment wrapText="1"/>
    </xf>
    <xf numFmtId="164" fontId="2" fillId="0" borderId="0" xfId="5" applyFont="1" applyFill="1"/>
    <xf numFmtId="1" fontId="2" fillId="0" borderId="13" xfId="0" applyFont="1" applyBorder="1" applyAlignment="1">
      <alignment horizontal="left" wrapText="1"/>
    </xf>
    <xf numFmtId="1" fontId="2" fillId="0" borderId="0" xfId="0" applyFont="1" applyAlignment="1">
      <alignment horizontal="left" vertical="top" wrapText="1"/>
    </xf>
    <xf numFmtId="167" fontId="21" fillId="0" borderId="13" xfId="5" applyNumberFormat="1" applyFont="1" applyBorder="1" applyAlignment="1">
      <alignment horizontal="left"/>
    </xf>
    <xf numFmtId="167" fontId="22" fillId="3" borderId="13" xfId="5" applyNumberFormat="1" applyFont="1" applyFill="1" applyBorder="1" applyAlignment="1">
      <alignment horizontal="left"/>
    </xf>
    <xf numFmtId="167" fontId="22" fillId="0" borderId="13" xfId="5" applyNumberFormat="1" applyFont="1" applyBorder="1" applyAlignment="1">
      <alignment horizontal="left"/>
    </xf>
    <xf numFmtId="1" fontId="21" fillId="0" borderId="13" xfId="0" applyFont="1" applyBorder="1" applyAlignment="1">
      <alignment horizontal="left"/>
    </xf>
    <xf numFmtId="165" fontId="10" fillId="2" borderId="14" xfId="0" applyNumberFormat="1" applyFont="1" applyFill="1" applyBorder="1" applyAlignment="1">
      <alignment horizontal="right" wrapText="1"/>
    </xf>
    <xf numFmtId="1" fontId="5" fillId="0" borderId="13" xfId="0" applyFont="1" applyBorder="1" applyAlignment="1">
      <alignment horizontal="left" wrapText="1"/>
    </xf>
    <xf numFmtId="1" fontId="20" fillId="0" borderId="13" xfId="0" applyFont="1" applyBorder="1" applyAlignment="1">
      <alignment horizontal="left" wrapText="1"/>
    </xf>
    <xf numFmtId="1" fontId="5" fillId="3" borderId="13" xfId="0" applyFont="1" applyFill="1" applyBorder="1" applyAlignment="1">
      <alignment horizontal="left" wrapText="1"/>
    </xf>
    <xf numFmtId="1" fontId="4" fillId="0" borderId="0" xfId="0" applyFont="1" applyBorder="1" applyAlignment="1">
      <alignment horizontal="left" wrapText="1"/>
    </xf>
    <xf numFmtId="1" fontId="5" fillId="4" borderId="13" xfId="0" applyFont="1" applyFill="1" applyBorder="1" applyAlignment="1">
      <alignment horizontal="left" wrapText="1"/>
    </xf>
    <xf numFmtId="1" fontId="8" fillId="0" borderId="10" xfId="0" applyFont="1" applyBorder="1" applyAlignment="1">
      <alignment wrapText="1"/>
    </xf>
    <xf numFmtId="1" fontId="3" fillId="0" borderId="6" xfId="0" applyFont="1" applyBorder="1" applyAlignment="1">
      <alignment wrapText="1"/>
    </xf>
    <xf numFmtId="1" fontId="3" fillId="0" borderId="5" xfId="0" applyFont="1" applyFill="1" applyBorder="1" applyAlignment="1">
      <alignment wrapText="1"/>
    </xf>
    <xf numFmtId="1" fontId="3" fillId="0" borderId="3" xfId="0" applyFont="1" applyFill="1" applyBorder="1" applyAlignment="1">
      <alignment horizontal="left"/>
    </xf>
    <xf numFmtId="1" fontId="2" fillId="0" borderId="13" xfId="0" applyFont="1" applyFill="1" applyBorder="1" applyAlignment="1">
      <alignment horizontal="left"/>
    </xf>
    <xf numFmtId="167" fontId="2" fillId="0" borderId="13" xfId="5" applyNumberFormat="1" applyFont="1" applyFill="1" applyBorder="1" applyAlignment="1">
      <alignment horizontal="left"/>
    </xf>
    <xf numFmtId="167" fontId="21" fillId="0" borderId="13" xfId="5" applyNumberFormat="1" applyFont="1" applyFill="1" applyBorder="1" applyAlignment="1">
      <alignment horizontal="left"/>
    </xf>
    <xf numFmtId="165" fontId="2" fillId="5" borderId="0" xfId="0" applyNumberFormat="1" applyFont="1" applyFill="1"/>
    <xf numFmtId="165" fontId="2" fillId="5" borderId="0" xfId="0" applyNumberFormat="1" applyFont="1" applyFill="1" applyAlignment="1">
      <alignment horizontal="right"/>
    </xf>
    <xf numFmtId="0" fontId="0" fillId="0" borderId="0" xfId="0" applyNumberFormat="1"/>
    <xf numFmtId="164" fontId="10" fillId="2" borderId="4" xfId="0" applyNumberFormat="1" applyFont="1" applyFill="1" applyBorder="1"/>
    <xf numFmtId="164" fontId="0" fillId="0" borderId="0" xfId="0" applyNumberFormat="1" applyBorder="1"/>
    <xf numFmtId="164" fontId="0" fillId="0" borderId="0" xfId="0" applyNumberFormat="1"/>
    <xf numFmtId="1" fontId="21" fillId="0" borderId="0" xfId="0" applyNumberFormat="1" applyFont="1"/>
    <xf numFmtId="1" fontId="8" fillId="6" borderId="18" xfId="0" applyFont="1" applyFill="1" applyBorder="1"/>
    <xf numFmtId="1" fontId="25" fillId="6" borderId="5" xfId="0" applyFont="1" applyFill="1" applyBorder="1"/>
    <xf numFmtId="1" fontId="26" fillId="6" borderId="3" xfId="0" applyFont="1" applyFill="1" applyBorder="1" applyAlignment="1">
      <alignment horizontal="left"/>
    </xf>
    <xf numFmtId="1" fontId="27" fillId="6" borderId="13" xfId="0" applyFont="1" applyFill="1" applyBorder="1" applyAlignment="1">
      <alignment horizontal="left"/>
    </xf>
    <xf numFmtId="167" fontId="27" fillId="6" borderId="13" xfId="5" applyNumberFormat="1" applyFont="1" applyFill="1" applyBorder="1" applyAlignment="1">
      <alignment horizontal="left"/>
    </xf>
    <xf numFmtId="167" fontId="27" fillId="6" borderId="13" xfId="0" applyNumberFormat="1" applyFont="1" applyFill="1" applyBorder="1" applyAlignment="1">
      <alignment horizontal="left"/>
    </xf>
    <xf numFmtId="167" fontId="28" fillId="6" borderId="13" xfId="0" applyNumberFormat="1" applyFont="1" applyFill="1" applyBorder="1" applyAlignment="1">
      <alignment horizontal="left"/>
    </xf>
    <xf numFmtId="1" fontId="28" fillId="6" borderId="13" xfId="0" applyFont="1" applyFill="1" applyBorder="1" applyAlignment="1">
      <alignment horizontal="left" wrapText="1"/>
    </xf>
    <xf numFmtId="1" fontId="29" fillId="6" borderId="18" xfId="0" applyFont="1" applyFill="1" applyBorder="1"/>
    <xf numFmtId="1" fontId="25" fillId="0" borderId="0" xfId="0" applyFont="1"/>
    <xf numFmtId="1" fontId="28" fillId="6" borderId="0" xfId="0" applyFont="1" applyFill="1" applyAlignment="1">
      <alignment horizontal="left" vertical="top" wrapText="1"/>
    </xf>
    <xf numFmtId="1" fontId="2" fillId="0" borderId="13" xfId="0" applyFont="1" applyFill="1" applyBorder="1" applyAlignment="1">
      <alignment horizontal="left" wrapText="1"/>
    </xf>
    <xf numFmtId="1" fontId="2" fillId="0" borderId="0" xfId="6"/>
    <xf numFmtId="164" fontId="30" fillId="0" borderId="19" xfId="7" applyFont="1" applyBorder="1"/>
    <xf numFmtId="1" fontId="31" fillId="0" borderId="19" xfId="6" applyFont="1" applyBorder="1"/>
    <xf numFmtId="164" fontId="30" fillId="0" borderId="19" xfId="7" applyFont="1" applyBorder="1" applyAlignment="1">
      <alignment horizontal="right" vertical="center" wrapText="1"/>
    </xf>
    <xf numFmtId="1" fontId="31" fillId="0" borderId="20" xfId="6" applyFont="1" applyBorder="1"/>
    <xf numFmtId="2" fontId="2" fillId="0" borderId="0" xfId="6" applyNumberFormat="1"/>
    <xf numFmtId="2" fontId="21" fillId="0" borderId="0" xfId="6" applyNumberFormat="1" applyFont="1"/>
    <xf numFmtId="1" fontId="2" fillId="0" borderId="0" xfId="6" applyAlignment="1">
      <alignment horizontal="left"/>
    </xf>
    <xf numFmtId="1" fontId="21" fillId="0" borderId="0" xfId="6" applyFont="1"/>
    <xf numFmtId="1" fontId="2" fillId="0" borderId="0" xfId="6" applyFont="1" applyAlignment="1">
      <alignment wrapText="1"/>
    </xf>
    <xf numFmtId="164" fontId="0" fillId="0" borderId="0" xfId="7" applyFont="1"/>
    <xf numFmtId="1" fontId="2" fillId="0" borderId="0" xfId="6" applyFont="1"/>
    <xf numFmtId="1" fontId="5" fillId="0" borderId="0" xfId="6" applyFont="1"/>
    <xf numFmtId="9" fontId="0" fillId="0" borderId="0" xfId="1" applyFont="1" applyAlignment="1">
      <alignment horizontal="left"/>
    </xf>
    <xf numFmtId="164" fontId="2" fillId="0" borderId="0" xfId="7" applyFont="1" applyFill="1"/>
    <xf numFmtId="1" fontId="25" fillId="0" borderId="0" xfId="6" applyFont="1"/>
    <xf numFmtId="164" fontId="0" fillId="0" borderId="0" xfId="7" applyFont="1" applyFill="1"/>
    <xf numFmtId="1" fontId="10" fillId="2" borderId="14" xfId="6" applyFont="1" applyFill="1" applyBorder="1"/>
    <xf numFmtId="1" fontId="10" fillId="2" borderId="4" xfId="6" applyFont="1" applyFill="1" applyBorder="1"/>
    <xf numFmtId="1" fontId="10" fillId="2" borderId="1" xfId="6" applyFont="1" applyFill="1" applyBorder="1"/>
    <xf numFmtId="1" fontId="10" fillId="2" borderId="9" xfId="6" applyFont="1" applyFill="1" applyBorder="1"/>
    <xf numFmtId="1" fontId="19" fillId="0" borderId="15" xfId="6" applyFont="1" applyBorder="1"/>
    <xf numFmtId="1" fontId="19" fillId="0" borderId="0" xfId="6" applyFont="1" applyBorder="1"/>
    <xf numFmtId="1" fontId="32" fillId="0" borderId="11" xfId="6" applyFont="1" applyBorder="1"/>
    <xf numFmtId="166" fontId="10" fillId="2" borderId="14" xfId="6" applyNumberFormat="1" applyFont="1" applyFill="1" applyBorder="1"/>
    <xf numFmtId="1" fontId="3" fillId="0" borderId="0" xfId="6" applyFont="1" applyAlignment="1">
      <alignment horizontal="left" wrapText="1"/>
    </xf>
    <xf numFmtId="1" fontId="3" fillId="0" borderId="0" xfId="6" applyFont="1"/>
    <xf numFmtId="1" fontId="10" fillId="2" borderId="0" xfId="6" applyFont="1" applyFill="1" applyBorder="1" applyAlignment="1">
      <alignment horizontal="left"/>
    </xf>
    <xf numFmtId="167" fontId="21" fillId="0" borderId="13" xfId="7" applyNumberFormat="1" applyFont="1" applyBorder="1" applyAlignment="1">
      <alignment horizontal="left"/>
    </xf>
    <xf numFmtId="1" fontId="33" fillId="0" borderId="13" xfId="8" applyBorder="1" applyAlignment="1">
      <alignment horizontal="left" wrapText="1"/>
    </xf>
    <xf numFmtId="9" fontId="14" fillId="0" borderId="0" xfId="1" applyFont="1" applyFill="1" applyBorder="1" applyAlignment="1">
      <alignment horizontal="left" vertical="center" wrapText="1"/>
    </xf>
    <xf numFmtId="0" fontId="16" fillId="0" borderId="0" xfId="4" applyNumberFormat="1" applyFont="1" applyFill="1" applyBorder="1" applyAlignment="1">
      <alignment horizontal="left" vertical="center" wrapText="1"/>
    </xf>
    <xf numFmtId="164" fontId="2" fillId="0" borderId="0" xfId="5" applyFont="1"/>
    <xf numFmtId="1" fontId="34" fillId="0" borderId="0" xfId="0" applyFont="1" applyAlignment="1"/>
    <xf numFmtId="0" fontId="10" fillId="2" borderId="4" xfId="0" applyNumberFormat="1" applyFont="1" applyFill="1" applyBorder="1"/>
    <xf numFmtId="0" fontId="2" fillId="5" borderId="0" xfId="0" applyNumberFormat="1" applyFont="1" applyFill="1"/>
    <xf numFmtId="1" fontId="36" fillId="0" borderId="0" xfId="0" applyFont="1" applyAlignment="1">
      <alignment wrapText="1"/>
    </xf>
    <xf numFmtId="164" fontId="18" fillId="0" borderId="0" xfId="3" applyNumberFormat="1" applyFont="1"/>
    <xf numFmtId="0" fontId="39" fillId="0" borderId="0" xfId="3" applyFont="1"/>
    <xf numFmtId="9" fontId="2" fillId="0" borderId="13" xfId="1" applyFont="1" applyBorder="1" applyAlignment="1">
      <alignment horizontal="left"/>
    </xf>
    <xf numFmtId="1" fontId="2" fillId="0" borderId="0" xfId="6" applyAlignment="1">
      <alignment horizontal="center"/>
    </xf>
    <xf numFmtId="1" fontId="30" fillId="0" borderId="19" xfId="6" applyFont="1" applyBorder="1" applyAlignment="1">
      <alignment horizontal="left" wrapText="1"/>
    </xf>
    <xf numFmtId="1" fontId="10" fillId="2" borderId="11" xfId="6" applyFont="1" applyFill="1" applyBorder="1" applyAlignment="1">
      <alignment horizontal="left" wrapText="1"/>
    </xf>
    <xf numFmtId="1" fontId="10" fillId="2" borderId="0" xfId="6" applyFont="1" applyFill="1" applyBorder="1" applyAlignment="1">
      <alignment horizontal="left" wrapText="1"/>
    </xf>
    <xf numFmtId="1" fontId="2" fillId="0" borderId="16" xfId="6" applyBorder="1" applyAlignment="1">
      <alignment horizontal="center"/>
    </xf>
    <xf numFmtId="1" fontId="2" fillId="0" borderId="0" xfId="6" applyFont="1" applyAlignment="1">
      <alignment horizontal="left" wrapText="1"/>
    </xf>
    <xf numFmtId="1" fontId="10" fillId="2" borderId="11" xfId="6" applyFont="1" applyFill="1" applyBorder="1" applyAlignment="1">
      <alignment horizontal="left"/>
    </xf>
    <xf numFmtId="1" fontId="10" fillId="2" borderId="0" xfId="6" applyFont="1" applyFill="1" applyBorder="1" applyAlignment="1">
      <alignment horizontal="left"/>
    </xf>
    <xf numFmtId="0" fontId="14" fillId="0" borderId="17" xfId="2" applyFont="1" applyBorder="1" applyAlignment="1">
      <alignment horizontal="center" vertical="center"/>
    </xf>
    <xf numFmtId="1" fontId="34" fillId="0" borderId="0" xfId="0" applyFont="1" applyAlignment="1">
      <alignment horizontal="left" vertical="top" wrapText="1"/>
    </xf>
  </cellXfs>
  <cellStyles count="9">
    <cellStyle name="Currency" xfId="5" builtinId="4"/>
    <cellStyle name="Currency 2" xfId="4"/>
    <cellStyle name="Currency 3" xfId="7"/>
    <cellStyle name="Hyperlink" xfId="8" builtinId="8"/>
    <cellStyle name="Normal" xfId="0" builtinId="0"/>
    <cellStyle name="Normal 2" xfId="2"/>
    <cellStyle name="Normal 3" xfId="3"/>
    <cellStyle name="Normal 4" xfId="6"/>
    <cellStyle name="Percent"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9900"/>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topLeftCell="A2" workbookViewId="0">
      <selection activeCell="A7" sqref="A7"/>
    </sheetView>
  </sheetViews>
  <sheetFormatPr defaultRowHeight="12.5" x14ac:dyDescent="0.25"/>
  <cols>
    <col min="1" max="1" width="206.54296875" customWidth="1"/>
  </cols>
  <sheetData>
    <row r="1" spans="1:1" ht="63.5" customHeight="1" x14ac:dyDescent="0.25">
      <c r="A1" s="78" t="s">
        <v>283</v>
      </c>
    </row>
    <row r="2" spans="1:1" ht="47.5" customHeight="1" x14ac:dyDescent="0.25">
      <c r="A2" s="78" t="s">
        <v>201</v>
      </c>
    </row>
    <row r="3" spans="1:1" ht="38" x14ac:dyDescent="0.25">
      <c r="A3" s="78" t="s">
        <v>202</v>
      </c>
    </row>
    <row r="4" spans="1:1" ht="38" x14ac:dyDescent="0.25">
      <c r="A4" s="78" t="s">
        <v>264</v>
      </c>
    </row>
    <row r="5" spans="1:1" ht="50.5" x14ac:dyDescent="0.25">
      <c r="A5" s="78" t="s">
        <v>203</v>
      </c>
    </row>
    <row r="7" spans="1:1" ht="26" x14ac:dyDescent="0.25">
      <c r="A7" s="113" t="s">
        <v>215</v>
      </c>
    </row>
    <row r="10" spans="1:1" ht="39" x14ac:dyDescent="0.3">
      <c r="A10" s="151" t="s">
        <v>284</v>
      </c>
    </row>
  </sheetData>
  <printOptions gridLines="1"/>
  <pageMargins left="0.70866141732283472" right="0.70866141732283472" top="0.74803149606299213" bottom="0.74803149606299213" header="0.31496062992125984" footer="0.31496062992125984"/>
  <pageSetup paperSize="9" orientation="landscape" r:id="rId1"/>
  <headerFooter>
    <oddFooter xml:space="preserve">&amp;L&amp;"Arial,Cursief"&amp;8&amp;F
Copyright © 2018 by KCE Trials. All rights reserved.&amp;C&amp;"Arial,Cursief"&amp;8Page &amp;P/&amp;N&amp;R&amp;"Arial,Cursief"&amp;8&amp;A
Budget tool BCC v2.0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38"/>
  <sheetViews>
    <sheetView zoomScaleNormal="100" workbookViewId="0">
      <selection activeCell="B7" sqref="B7"/>
    </sheetView>
  </sheetViews>
  <sheetFormatPr defaultRowHeight="12.5" x14ac:dyDescent="0.25"/>
  <cols>
    <col min="1" max="1" width="48.453125" customWidth="1"/>
    <col min="2" max="2" width="47.54296875" customWidth="1"/>
    <col min="3" max="3" width="10.81640625" customWidth="1"/>
    <col min="4" max="4" width="24.54296875" customWidth="1"/>
  </cols>
  <sheetData>
    <row r="1" spans="1:4" ht="16" thickBot="1" x14ac:dyDescent="0.4">
      <c r="A1" s="52" t="s">
        <v>24</v>
      </c>
      <c r="B1" s="149" t="str">
        <f>B7</f>
        <v>KCE number</v>
      </c>
      <c r="C1" s="53"/>
      <c r="D1" s="33" t="str">
        <f>B11</f>
        <v>DD/MM/YYYY</v>
      </c>
    </row>
    <row r="2" spans="1:4" ht="13" thickBot="1" x14ac:dyDescent="0.3">
      <c r="A2" s="38" t="s">
        <v>107</v>
      </c>
      <c r="B2" s="100"/>
      <c r="C2" s="30"/>
      <c r="D2" s="31"/>
    </row>
    <row r="3" spans="1:4" ht="16" thickBot="1" x14ac:dyDescent="0.4">
      <c r="A3" s="52" t="s">
        <v>66</v>
      </c>
      <c r="B3" s="99"/>
      <c r="C3" s="53"/>
      <c r="D3" s="54"/>
    </row>
    <row r="4" spans="1:4" x14ac:dyDescent="0.25">
      <c r="B4" s="101"/>
    </row>
    <row r="5" spans="1:4" ht="13" x14ac:dyDescent="0.3">
      <c r="A5" s="15" t="s">
        <v>139</v>
      </c>
      <c r="B5" s="70"/>
    </row>
    <row r="6" spans="1:4" ht="13" x14ac:dyDescent="0.3">
      <c r="A6" s="15"/>
      <c r="B6" s="34"/>
    </row>
    <row r="7" spans="1:4" ht="13" x14ac:dyDescent="0.3">
      <c r="A7" s="15" t="s">
        <v>140</v>
      </c>
      <c r="B7" s="150" t="s">
        <v>128</v>
      </c>
      <c r="C7" s="30"/>
      <c r="D7" s="50" t="s">
        <v>129</v>
      </c>
    </row>
    <row r="8" spans="1:4" ht="13" x14ac:dyDescent="0.3">
      <c r="A8" s="15"/>
      <c r="B8" s="73"/>
      <c r="C8" s="30"/>
      <c r="D8" s="50"/>
    </row>
    <row r="9" spans="1:4" ht="13" x14ac:dyDescent="0.3">
      <c r="A9" s="15" t="s">
        <v>141</v>
      </c>
      <c r="B9" s="71"/>
    </row>
    <row r="10" spans="1:4" ht="13" x14ac:dyDescent="0.3">
      <c r="A10" s="15"/>
      <c r="B10" s="73"/>
    </row>
    <row r="11" spans="1:4" ht="13" x14ac:dyDescent="0.3">
      <c r="A11" s="15" t="s">
        <v>143</v>
      </c>
      <c r="B11" s="72" t="s">
        <v>138</v>
      </c>
    </row>
    <row r="12" spans="1:4" ht="13" x14ac:dyDescent="0.3">
      <c r="A12" s="15"/>
    </row>
    <row r="13" spans="1:4" ht="13" x14ac:dyDescent="0.3">
      <c r="A13" s="15" t="s">
        <v>13</v>
      </c>
      <c r="B13" t="s">
        <v>52</v>
      </c>
      <c r="C13" s="70"/>
    </row>
    <row r="14" spans="1:4" ht="13" x14ac:dyDescent="0.3">
      <c r="A14" s="15"/>
      <c r="B14" s="14" t="s">
        <v>196</v>
      </c>
      <c r="C14" s="70"/>
    </row>
    <row r="15" spans="1:4" ht="13" x14ac:dyDescent="0.3">
      <c r="A15" s="15"/>
      <c r="B15" t="s">
        <v>53</v>
      </c>
      <c r="C15" s="70"/>
    </row>
    <row r="16" spans="1:4" ht="13" x14ac:dyDescent="0.3">
      <c r="A16" s="15"/>
      <c r="B16" s="35"/>
    </row>
    <row r="17" spans="1:5" ht="13" x14ac:dyDescent="0.3">
      <c r="A17" s="15" t="s">
        <v>156</v>
      </c>
      <c r="B17" s="35"/>
      <c r="C17" s="70"/>
    </row>
    <row r="18" spans="1:5" ht="13" x14ac:dyDescent="0.3">
      <c r="A18" s="15" t="s">
        <v>157</v>
      </c>
      <c r="B18" s="36"/>
    </row>
    <row r="19" spans="1:5" ht="13" x14ac:dyDescent="0.3">
      <c r="A19" s="15" t="s">
        <v>14</v>
      </c>
      <c r="B19" s="35"/>
      <c r="C19" s="70"/>
    </row>
    <row r="20" spans="1:5" ht="13" x14ac:dyDescent="0.3">
      <c r="A20" s="15"/>
      <c r="B20" s="35"/>
      <c r="C20" s="14"/>
      <c r="D20" t="s">
        <v>85</v>
      </c>
    </row>
    <row r="21" spans="1:5" ht="13" x14ac:dyDescent="0.3">
      <c r="A21" s="15" t="s">
        <v>15</v>
      </c>
      <c r="B21" s="14" t="s">
        <v>130</v>
      </c>
      <c r="C21" s="37"/>
      <c r="D21" s="96"/>
    </row>
    <row r="22" spans="1:5" x14ac:dyDescent="0.25">
      <c r="B22" s="14" t="s">
        <v>134</v>
      </c>
      <c r="C22" s="34"/>
      <c r="D22" s="96"/>
    </row>
    <row r="23" spans="1:5" x14ac:dyDescent="0.25">
      <c r="B23" s="14" t="s">
        <v>135</v>
      </c>
      <c r="C23" s="34"/>
      <c r="D23" s="96"/>
    </row>
    <row r="24" spans="1:5" x14ac:dyDescent="0.25">
      <c r="B24" s="14" t="s">
        <v>136</v>
      </c>
      <c r="C24" s="34"/>
      <c r="D24" s="96"/>
    </row>
    <row r="25" spans="1:5" x14ac:dyDescent="0.25">
      <c r="B25" s="14" t="s">
        <v>137</v>
      </c>
      <c r="C25" s="34"/>
      <c r="D25" s="97"/>
    </row>
    <row r="26" spans="1:5" x14ac:dyDescent="0.25">
      <c r="B26" s="14" t="s">
        <v>204</v>
      </c>
      <c r="D26" s="74">
        <f>(D25-D21)/30.5</f>
        <v>0</v>
      </c>
      <c r="E26" s="98"/>
    </row>
    <row r="27" spans="1:5" ht="25" x14ac:dyDescent="0.25">
      <c r="B27" s="75" t="s">
        <v>205</v>
      </c>
      <c r="D27" s="74">
        <f>(D24-D21)/30.5</f>
        <v>0</v>
      </c>
    </row>
    <row r="28" spans="1:5" x14ac:dyDescent="0.25">
      <c r="B28" s="14" t="s">
        <v>152</v>
      </c>
      <c r="D28" s="102">
        <f>(D25-D21)/365</f>
        <v>0</v>
      </c>
    </row>
    <row r="29" spans="1:5" x14ac:dyDescent="0.25">
      <c r="B29" s="14" t="s">
        <v>257</v>
      </c>
      <c r="D29" s="74">
        <f>(D22-D21)/30.5</f>
        <v>0</v>
      </c>
    </row>
    <row r="30" spans="1:5" ht="25.5" x14ac:dyDescent="0.3">
      <c r="A30" s="15" t="s">
        <v>28</v>
      </c>
      <c r="B30" s="75" t="s">
        <v>148</v>
      </c>
      <c r="D30" s="70"/>
      <c r="E30" s="14"/>
    </row>
    <row r="31" spans="1:5" ht="25" x14ac:dyDescent="0.25">
      <c r="B31" s="75" t="s">
        <v>147</v>
      </c>
      <c r="D31" s="70"/>
    </row>
    <row r="32" spans="1:5" x14ac:dyDescent="0.25">
      <c r="B32" s="75" t="s">
        <v>153</v>
      </c>
      <c r="D32" s="70"/>
    </row>
    <row r="34" spans="1:4" ht="25" x14ac:dyDescent="0.25">
      <c r="A34" s="75" t="s">
        <v>263</v>
      </c>
      <c r="D34" s="70"/>
    </row>
    <row r="38" spans="1:4" x14ac:dyDescent="0.25">
      <c r="A38" s="71" t="s">
        <v>142</v>
      </c>
    </row>
  </sheetData>
  <dataValidations count="1">
    <dataValidation type="whole" allowBlank="1" showInputMessage="1" showErrorMessage="1" sqref="C13:C15">
      <formula1>0</formula1>
      <formula2>1000000</formula2>
    </dataValidation>
  </dataValidations>
  <printOptions gridLines="1"/>
  <pageMargins left="0.70866141732283472" right="0.70866141732283472" top="0.74803149606299213" bottom="0.74803149606299213" header="0.31496062992125984" footer="0.31496062992125984"/>
  <pageSetup paperSize="9" scale="89" orientation="landscape" r:id="rId1"/>
  <headerFooter>
    <oddFooter>&amp;L&amp;"Arial,Cursief"&amp;8&amp;F
Copyright © 2018 by KCE Trials. All rights reserved.&amp;C&amp;"Arial,Cursief"&amp;8Page &amp;P/&amp;N&amp;R&amp;"Arial,Cursief"&amp;8&amp;A
Budget tool BCC v2.0</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7"/>
  <sheetViews>
    <sheetView topLeftCell="A16" zoomScaleNormal="100" workbookViewId="0">
      <selection activeCell="D14" sqref="D14"/>
    </sheetView>
  </sheetViews>
  <sheetFormatPr defaultColWidth="8.7265625" defaultRowHeight="12.5" x14ac:dyDescent="0.25"/>
  <cols>
    <col min="1" max="1" width="31.1796875" style="115" customWidth="1"/>
    <col min="2" max="2" width="16.453125" style="115" customWidth="1"/>
    <col min="3" max="3" width="28.81640625" style="115" customWidth="1"/>
    <col min="4" max="4" width="33.81640625" style="115" customWidth="1"/>
    <col min="5" max="5" width="32" style="115" customWidth="1"/>
    <col min="6" max="6" width="33.54296875" style="115" customWidth="1"/>
    <col min="7" max="16384" width="8.7265625" style="115"/>
  </cols>
  <sheetData>
    <row r="1" spans="1:6" ht="16" thickBot="1" x14ac:dyDescent="0.4">
      <c r="A1" s="134" t="s">
        <v>24</v>
      </c>
      <c r="B1" s="133"/>
      <c r="C1" s="133" t="s">
        <v>128</v>
      </c>
      <c r="D1" s="133"/>
      <c r="E1" s="139" t="s">
        <v>138</v>
      </c>
      <c r="F1" s="139">
        <v>0</v>
      </c>
    </row>
    <row r="2" spans="1:6" ht="16" thickBot="1" x14ac:dyDescent="0.4">
      <c r="A2" s="138" t="s">
        <v>250</v>
      </c>
      <c r="B2" s="137"/>
      <c r="C2" s="137"/>
      <c r="D2" s="137"/>
      <c r="E2" s="136"/>
      <c r="F2" s="136"/>
    </row>
    <row r="3" spans="1:6" ht="16" thickBot="1" x14ac:dyDescent="0.4">
      <c r="A3" s="135" t="s">
        <v>67</v>
      </c>
      <c r="B3" s="134"/>
      <c r="C3" s="133"/>
      <c r="D3" s="133"/>
      <c r="E3" s="132"/>
      <c r="F3" s="132"/>
    </row>
    <row r="4" spans="1:6" ht="13" x14ac:dyDescent="0.3">
      <c r="B4" s="127"/>
    </row>
    <row r="5" spans="1:6" ht="13" x14ac:dyDescent="0.3">
      <c r="A5" s="127" t="s">
        <v>16</v>
      </c>
    </row>
    <row r="6" spans="1:6" ht="13" x14ac:dyDescent="0.3">
      <c r="A6" s="127" t="s">
        <v>17</v>
      </c>
      <c r="B6" s="127" t="s">
        <v>18</v>
      </c>
    </row>
    <row r="7" spans="1:6" x14ac:dyDescent="0.25">
      <c r="A7" s="126" t="s">
        <v>19</v>
      </c>
      <c r="B7" s="131">
        <v>50</v>
      </c>
      <c r="C7" s="126" t="s">
        <v>178</v>
      </c>
    </row>
    <row r="8" spans="1:6" x14ac:dyDescent="0.25">
      <c r="A8" s="126" t="s">
        <v>20</v>
      </c>
      <c r="B8" s="131">
        <v>50</v>
      </c>
      <c r="C8" s="126" t="s">
        <v>179</v>
      </c>
    </row>
    <row r="9" spans="1:6" x14ac:dyDescent="0.25">
      <c r="A9" s="126" t="s">
        <v>108</v>
      </c>
      <c r="B9" s="131">
        <v>100</v>
      </c>
      <c r="C9" s="126" t="s">
        <v>180</v>
      </c>
    </row>
    <row r="10" spans="1:6" x14ac:dyDescent="0.25">
      <c r="A10" s="126" t="s">
        <v>162</v>
      </c>
      <c r="B10" s="131">
        <v>80</v>
      </c>
      <c r="C10" s="126" t="s">
        <v>181</v>
      </c>
    </row>
    <row r="11" spans="1:6" x14ac:dyDescent="0.25">
      <c r="A11" s="126" t="s">
        <v>68</v>
      </c>
      <c r="B11" s="131">
        <v>35</v>
      </c>
      <c r="C11" s="126" t="s">
        <v>182</v>
      </c>
    </row>
    <row r="12" spans="1:6" x14ac:dyDescent="0.25">
      <c r="A12" s="126" t="s">
        <v>55</v>
      </c>
      <c r="B12" s="131">
        <v>55</v>
      </c>
      <c r="C12" s="126" t="s">
        <v>55</v>
      </c>
    </row>
    <row r="13" spans="1:6" x14ac:dyDescent="0.25">
      <c r="A13" s="126" t="s">
        <v>111</v>
      </c>
      <c r="B13" s="131">
        <v>60</v>
      </c>
      <c r="C13" s="126" t="s">
        <v>183</v>
      </c>
    </row>
    <row r="14" spans="1:6" x14ac:dyDescent="0.25">
      <c r="A14" s="126" t="s">
        <v>110</v>
      </c>
      <c r="B14" s="131">
        <v>50</v>
      </c>
      <c r="C14" s="126" t="s">
        <v>184</v>
      </c>
    </row>
    <row r="15" spans="1:6" x14ac:dyDescent="0.25">
      <c r="A15" s="126" t="s">
        <v>154</v>
      </c>
      <c r="B15" s="131">
        <v>40</v>
      </c>
      <c r="C15" s="126" t="s">
        <v>185</v>
      </c>
    </row>
    <row r="16" spans="1:6" x14ac:dyDescent="0.25">
      <c r="A16" s="126" t="s">
        <v>145</v>
      </c>
      <c r="B16" s="131">
        <v>60</v>
      </c>
      <c r="C16" s="126" t="s">
        <v>186</v>
      </c>
    </row>
    <row r="17" spans="1:4" x14ac:dyDescent="0.25">
      <c r="A17" s="126" t="s">
        <v>155</v>
      </c>
      <c r="B17" s="129">
        <v>100</v>
      </c>
      <c r="C17" s="126" t="s">
        <v>187</v>
      </c>
    </row>
    <row r="18" spans="1:4" x14ac:dyDescent="0.25">
      <c r="A18" s="126" t="s">
        <v>161</v>
      </c>
      <c r="B18" s="129">
        <v>60</v>
      </c>
      <c r="C18" s="126" t="s">
        <v>188</v>
      </c>
    </row>
    <row r="19" spans="1:4" x14ac:dyDescent="0.25">
      <c r="A19" s="126" t="s">
        <v>163</v>
      </c>
      <c r="B19" s="129">
        <v>80</v>
      </c>
      <c r="C19" s="126" t="s">
        <v>189</v>
      </c>
    </row>
    <row r="20" spans="1:4" x14ac:dyDescent="0.25">
      <c r="A20" s="130" t="s">
        <v>144</v>
      </c>
      <c r="B20" s="129"/>
    </row>
    <row r="21" spans="1:4" ht="13" x14ac:dyDescent="0.3">
      <c r="A21" s="127" t="s">
        <v>23</v>
      </c>
    </row>
    <row r="22" spans="1:4" x14ac:dyDescent="0.25">
      <c r="A22" s="126" t="s">
        <v>113</v>
      </c>
      <c r="C22" s="128">
        <v>0.15</v>
      </c>
    </row>
    <row r="23" spans="1:4" x14ac:dyDescent="0.25">
      <c r="A23" s="126" t="s">
        <v>21</v>
      </c>
      <c r="C23" s="128">
        <v>0.17</v>
      </c>
    </row>
    <row r="24" spans="1:4" x14ac:dyDescent="0.25">
      <c r="A24" s="126" t="s">
        <v>22</v>
      </c>
      <c r="C24" s="128">
        <v>0.21</v>
      </c>
    </row>
    <row r="25" spans="1:4" x14ac:dyDescent="0.25">
      <c r="C25" s="122"/>
    </row>
    <row r="26" spans="1:4" ht="63" x14ac:dyDescent="0.3">
      <c r="A26" s="127" t="s">
        <v>164</v>
      </c>
      <c r="B26" s="125">
        <v>1000</v>
      </c>
      <c r="C26" s="126" t="s">
        <v>165</v>
      </c>
      <c r="D26" s="124" t="s">
        <v>206</v>
      </c>
    </row>
    <row r="27" spans="1:4" x14ac:dyDescent="0.25">
      <c r="A27" s="115" t="s">
        <v>57</v>
      </c>
      <c r="B27" s="147">
        <v>250</v>
      </c>
      <c r="C27" s="115" t="s">
        <v>261</v>
      </c>
      <c r="D27" s="115" t="s">
        <v>262</v>
      </c>
    </row>
    <row r="28" spans="1:4" ht="37.5" x14ac:dyDescent="0.25">
      <c r="A28" s="126" t="s">
        <v>249</v>
      </c>
      <c r="B28" s="125">
        <v>65</v>
      </c>
      <c r="D28" s="124" t="s">
        <v>248</v>
      </c>
    </row>
    <row r="30" spans="1:4" ht="15.5" x14ac:dyDescent="0.35">
      <c r="A30" s="161" t="s">
        <v>247</v>
      </c>
      <c r="B30" s="162"/>
    </row>
    <row r="31" spans="1:4" ht="15.5" x14ac:dyDescent="0.35">
      <c r="A31" s="142"/>
      <c r="B31" s="142"/>
    </row>
    <row r="32" spans="1:4" x14ac:dyDescent="0.25">
      <c r="A32" s="115" t="s">
        <v>245</v>
      </c>
      <c r="B32" s="120">
        <v>0.01</v>
      </c>
      <c r="C32" s="115" t="s">
        <v>165</v>
      </c>
    </row>
    <row r="33" spans="1:8" x14ac:dyDescent="0.25">
      <c r="D33" s="123" t="s">
        <v>251</v>
      </c>
      <c r="E33" s="123" t="s">
        <v>252</v>
      </c>
      <c r="F33" s="123"/>
    </row>
    <row r="34" spans="1:8" x14ac:dyDescent="0.25">
      <c r="A34" s="160" t="s">
        <v>246</v>
      </c>
      <c r="B34" s="160"/>
      <c r="D34" s="121">
        <f>0.1+(5*B32)</f>
        <v>0.15000000000000002</v>
      </c>
      <c r="E34" s="121">
        <f>0.1+(10*B32)</f>
        <v>0.2</v>
      </c>
      <c r="F34" s="121"/>
    </row>
    <row r="35" spans="1:8" x14ac:dyDescent="0.25">
      <c r="A35" s="160"/>
      <c r="B35" s="160"/>
    </row>
    <row r="36" spans="1:8" x14ac:dyDescent="0.25">
      <c r="D36" s="121"/>
    </row>
    <row r="37" spans="1:8" ht="40.5" customHeight="1" x14ac:dyDescent="0.25">
      <c r="A37" s="160" t="s">
        <v>244</v>
      </c>
      <c r="B37" s="160"/>
      <c r="H37" s="120"/>
    </row>
    <row r="38" spans="1:8" x14ac:dyDescent="0.25">
      <c r="A38" s="160"/>
      <c r="B38" s="160"/>
    </row>
    <row r="39" spans="1:8" ht="47.25" customHeight="1" x14ac:dyDescent="0.35">
      <c r="A39" s="157" t="s">
        <v>243</v>
      </c>
      <c r="B39" s="158"/>
      <c r="C39" s="119" t="s">
        <v>242</v>
      </c>
      <c r="D39" s="119" t="s">
        <v>241</v>
      </c>
    </row>
    <row r="40" spans="1:8" ht="33" customHeight="1" x14ac:dyDescent="0.3">
      <c r="A40" s="156" t="s">
        <v>240</v>
      </c>
      <c r="B40" s="156"/>
      <c r="C40" s="116">
        <v>350</v>
      </c>
      <c r="D40" s="116">
        <v>500</v>
      </c>
    </row>
    <row r="41" spans="1:8" ht="51.75" customHeight="1" x14ac:dyDescent="0.3">
      <c r="A41" s="156" t="s">
        <v>239</v>
      </c>
      <c r="B41" s="156"/>
      <c r="C41" s="116">
        <v>200</v>
      </c>
      <c r="D41" s="116">
        <v>300</v>
      </c>
    </row>
    <row r="42" spans="1:8" ht="38.25" customHeight="1" x14ac:dyDescent="0.3">
      <c r="A42" s="156" t="s">
        <v>238</v>
      </c>
      <c r="B42" s="156"/>
      <c r="C42" s="116">
        <v>0</v>
      </c>
      <c r="D42" s="116">
        <v>65</v>
      </c>
    </row>
    <row r="43" spans="1:8" ht="13" x14ac:dyDescent="0.3">
      <c r="A43" s="156" t="s">
        <v>237</v>
      </c>
      <c r="B43" s="156"/>
      <c r="C43" s="116">
        <v>50</v>
      </c>
      <c r="D43" s="116">
        <v>50</v>
      </c>
    </row>
    <row r="44" spans="1:8" ht="13" x14ac:dyDescent="0.3">
      <c r="A44" s="156" t="s">
        <v>236</v>
      </c>
      <c r="B44" s="156"/>
      <c r="C44" s="116"/>
      <c r="D44" s="118" t="s">
        <v>235</v>
      </c>
    </row>
    <row r="45" spans="1:8" ht="25.5" customHeight="1" x14ac:dyDescent="0.3">
      <c r="A45" s="156" t="s">
        <v>234</v>
      </c>
      <c r="B45" s="156"/>
      <c r="C45" s="116">
        <v>0</v>
      </c>
      <c r="D45" s="116">
        <v>15</v>
      </c>
    </row>
    <row r="46" spans="1:8" ht="25.5" customHeight="1" x14ac:dyDescent="0.3">
      <c r="A46" s="156" t="s">
        <v>233</v>
      </c>
      <c r="B46" s="156"/>
      <c r="C46" s="116">
        <v>0</v>
      </c>
      <c r="D46" s="116">
        <v>20</v>
      </c>
    </row>
    <row r="47" spans="1:8" ht="25.5" customHeight="1" x14ac:dyDescent="0.3">
      <c r="A47" s="156" t="s">
        <v>232</v>
      </c>
      <c r="B47" s="156"/>
      <c r="C47" s="116">
        <v>100</v>
      </c>
      <c r="D47" s="116">
        <v>100</v>
      </c>
    </row>
    <row r="48" spans="1:8" x14ac:dyDescent="0.25">
      <c r="A48" s="159"/>
      <c r="B48" s="159"/>
    </row>
    <row r="49" spans="1:3" ht="47.25" customHeight="1" x14ac:dyDescent="0.35">
      <c r="A49" s="157" t="s">
        <v>231</v>
      </c>
      <c r="B49" s="158"/>
      <c r="C49" s="117" t="s">
        <v>230</v>
      </c>
    </row>
    <row r="50" spans="1:3" ht="25.5" customHeight="1" x14ac:dyDescent="0.3">
      <c r="A50" s="156" t="s">
        <v>229</v>
      </c>
      <c r="B50" s="156"/>
      <c r="C50" s="116">
        <v>20</v>
      </c>
    </row>
    <row r="51" spans="1:3" ht="25.5" customHeight="1" x14ac:dyDescent="0.3">
      <c r="A51" s="156" t="s">
        <v>228</v>
      </c>
      <c r="B51" s="156"/>
      <c r="C51" s="116">
        <v>30</v>
      </c>
    </row>
    <row r="52" spans="1:3" ht="22.5" customHeight="1" x14ac:dyDescent="0.3">
      <c r="A52" s="156" t="s">
        <v>227</v>
      </c>
      <c r="B52" s="156"/>
      <c r="C52" s="116">
        <v>75</v>
      </c>
    </row>
    <row r="53" spans="1:3" ht="25.5" customHeight="1" x14ac:dyDescent="0.3">
      <c r="A53" s="156" t="s">
        <v>226</v>
      </c>
      <c r="B53" s="156"/>
      <c r="C53" s="116">
        <v>25</v>
      </c>
    </row>
    <row r="54" spans="1:3" x14ac:dyDescent="0.25">
      <c r="A54" s="159"/>
      <c r="B54" s="159"/>
    </row>
    <row r="55" spans="1:3" x14ac:dyDescent="0.25">
      <c r="A55" s="155"/>
      <c r="B55" s="155"/>
    </row>
    <row r="56" spans="1:3" x14ac:dyDescent="0.25">
      <c r="A56" s="155"/>
      <c r="B56" s="155"/>
    </row>
    <row r="57" spans="1:3" x14ac:dyDescent="0.25">
      <c r="A57" s="155"/>
      <c r="B57" s="155"/>
    </row>
  </sheetData>
  <mergeCells count="24">
    <mergeCell ref="A35:B35"/>
    <mergeCell ref="A37:B37"/>
    <mergeCell ref="A38:B38"/>
    <mergeCell ref="A30:B30"/>
    <mergeCell ref="A34:B34"/>
    <mergeCell ref="A41:B41"/>
    <mergeCell ref="A42:B42"/>
    <mergeCell ref="A43:B43"/>
    <mergeCell ref="A39:B39"/>
    <mergeCell ref="A40:B40"/>
    <mergeCell ref="A56:B56"/>
    <mergeCell ref="A57:B57"/>
    <mergeCell ref="A44:B44"/>
    <mergeCell ref="A45:B45"/>
    <mergeCell ref="A46:B46"/>
    <mergeCell ref="A47:B47"/>
    <mergeCell ref="A49:B49"/>
    <mergeCell ref="A50:B50"/>
    <mergeCell ref="A51:B51"/>
    <mergeCell ref="A52:B52"/>
    <mergeCell ref="A53:B53"/>
    <mergeCell ref="A48:B48"/>
    <mergeCell ref="A54:B54"/>
    <mergeCell ref="A55:B55"/>
  </mergeCells>
  <printOptions gridLines="1"/>
  <pageMargins left="0.70866141732283472" right="0.70866141732283472" top="0.74803149606299213" bottom="0.74803149606299213" header="0.31496062992125984" footer="0.31496062992125984"/>
  <pageSetup paperSize="9" orientation="landscape" r:id="rId1"/>
  <headerFooter>
    <oddFooter>&amp;L&amp;"Arial,Cursief"&amp;8&amp;F
Copyright © 2018 by KCE Trials. All rights reserved.&amp;C&amp;"Arial,Cursief"&amp;8&amp;P/&amp;N&amp;R&amp;"Arial,Cursief"&amp;8&amp;A
Budget tool v2.1</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89"/>
  <sheetViews>
    <sheetView tabSelected="1" zoomScaleNormal="100" workbookViewId="0">
      <pane ySplit="1" topLeftCell="A68" activePane="bottomLeft" state="frozen"/>
      <selection pane="bottomLeft" activeCell="G79" sqref="G79"/>
    </sheetView>
  </sheetViews>
  <sheetFormatPr defaultColWidth="9.1796875" defaultRowHeight="10.5" outlineLevelRow="1" x14ac:dyDescent="0.25"/>
  <cols>
    <col min="1" max="1" width="3.54296875" style="3" customWidth="1"/>
    <col min="2" max="2" width="51.453125" style="1" bestFit="1" customWidth="1"/>
    <col min="3" max="3" width="6.81640625" style="23" customWidth="1"/>
    <col min="4" max="4" width="9.453125" style="28" customWidth="1"/>
    <col min="5" max="5" width="10" style="28" customWidth="1"/>
    <col min="6" max="6" width="16.453125" style="46" customWidth="1"/>
    <col min="7" max="7" width="14.54296875" style="46" customWidth="1"/>
    <col min="8" max="8" width="14.81640625" style="46" customWidth="1"/>
    <col min="9" max="9" width="15" style="46" customWidth="1"/>
    <col min="10" max="10" width="51.453125" style="87" customWidth="1"/>
    <col min="11" max="11" width="100.81640625" style="1" bestFit="1" customWidth="1"/>
    <col min="12" max="16384" width="9.1796875" style="1"/>
  </cols>
  <sheetData>
    <row r="1" spans="1:10" s="2" customFormat="1" ht="26.5" thickBot="1" x14ac:dyDescent="0.35">
      <c r="A1" s="7"/>
      <c r="B1" s="5"/>
      <c r="C1" s="18" t="s">
        <v>0</v>
      </c>
      <c r="D1" s="24" t="s">
        <v>4</v>
      </c>
      <c r="E1" s="24" t="s">
        <v>30</v>
      </c>
      <c r="F1" s="42" t="s">
        <v>54</v>
      </c>
      <c r="G1" s="42" t="s">
        <v>84</v>
      </c>
      <c r="H1" s="42" t="s">
        <v>131</v>
      </c>
      <c r="I1" s="42" t="s">
        <v>132</v>
      </c>
      <c r="J1" s="24" t="s">
        <v>120</v>
      </c>
    </row>
    <row r="2" spans="1:10" ht="20.25" customHeight="1" thickBot="1" x14ac:dyDescent="0.45">
      <c r="A2" s="9" t="s">
        <v>214</v>
      </c>
      <c r="B2" s="4"/>
      <c r="C2" s="17" t="str">
        <f>'Study Parameters BCC'!B7</f>
        <v>KCE number</v>
      </c>
      <c r="D2" s="17"/>
      <c r="E2" s="17"/>
      <c r="F2" s="41"/>
      <c r="G2" s="41"/>
      <c r="H2" s="41"/>
      <c r="I2" s="41"/>
      <c r="J2" s="83" t="str">
        <f>'Study Parameters BCC'!D1</f>
        <v>DD/MM/YYYY</v>
      </c>
    </row>
    <row r="3" spans="1:10" ht="15.5" x14ac:dyDescent="0.35">
      <c r="A3" s="13">
        <v>1</v>
      </c>
      <c r="B3" s="13" t="s">
        <v>5</v>
      </c>
      <c r="C3" s="19"/>
      <c r="D3" s="25"/>
      <c r="E3" s="25"/>
      <c r="F3" s="40"/>
      <c r="G3" s="47"/>
      <c r="H3" s="47"/>
      <c r="I3" s="47"/>
      <c r="J3" s="84"/>
    </row>
    <row r="4" spans="1:10" ht="15.5" x14ac:dyDescent="0.35">
      <c r="A4" s="103"/>
      <c r="B4" s="104" t="s">
        <v>213</v>
      </c>
      <c r="C4" s="105"/>
      <c r="D4" s="106"/>
      <c r="E4" s="106"/>
      <c r="F4" s="107"/>
      <c r="G4" s="108"/>
      <c r="H4" s="108"/>
      <c r="I4" s="109">
        <v>0</v>
      </c>
      <c r="J4" s="110"/>
    </row>
    <row r="5" spans="1:10" s="2" customFormat="1" ht="50.5" outlineLevel="1" x14ac:dyDescent="0.25">
      <c r="A5" s="7" t="s">
        <v>86</v>
      </c>
      <c r="B5" s="91" t="s">
        <v>197</v>
      </c>
      <c r="C5" s="92"/>
      <c r="D5" s="93"/>
      <c r="E5" s="93" t="s">
        <v>216</v>
      </c>
      <c r="F5" s="94">
        <v>5000</v>
      </c>
      <c r="G5" s="95">
        <f>F5</f>
        <v>5000</v>
      </c>
      <c r="H5" s="95">
        <f>F5</f>
        <v>5000</v>
      </c>
      <c r="I5" s="79">
        <f>H5+(H5*'Budget Parameters BCC'!$C$23)</f>
        <v>5850</v>
      </c>
      <c r="J5" s="114" t="s">
        <v>224</v>
      </c>
    </row>
    <row r="6" spans="1:10" s="2" customFormat="1" ht="12.5" outlineLevel="1" x14ac:dyDescent="0.25">
      <c r="A6" s="7" t="s">
        <v>87</v>
      </c>
      <c r="B6" s="10" t="s">
        <v>221</v>
      </c>
      <c r="C6" s="20"/>
      <c r="D6" s="82">
        <f>'Study Parameters BCC'!C19*0.5</f>
        <v>0</v>
      </c>
      <c r="E6" s="48" t="s">
        <v>216</v>
      </c>
      <c r="F6" s="49">
        <v>1000</v>
      </c>
      <c r="G6" s="79">
        <f>F6*D6</f>
        <v>0</v>
      </c>
      <c r="H6" s="79">
        <f>G6</f>
        <v>0</v>
      </c>
      <c r="I6" s="79">
        <f>H6+(H6*'Budget Parameters BCC'!$C$23)</f>
        <v>0</v>
      </c>
      <c r="J6" s="77" t="s">
        <v>199</v>
      </c>
    </row>
    <row r="7" spans="1:10" s="2" customFormat="1" ht="12.5" outlineLevel="1" x14ac:dyDescent="0.25">
      <c r="A7" s="7" t="s">
        <v>88</v>
      </c>
      <c r="B7" s="10" t="s">
        <v>222</v>
      </c>
      <c r="C7" s="20"/>
      <c r="D7" s="82">
        <f>'Study Parameters BCC'!C19*0.5</f>
        <v>0</v>
      </c>
      <c r="E7" s="48" t="s">
        <v>216</v>
      </c>
      <c r="F7" s="49">
        <v>250</v>
      </c>
      <c r="G7" s="79">
        <f>F7*D7</f>
        <v>0</v>
      </c>
      <c r="H7" s="79">
        <f>G7</f>
        <v>0</v>
      </c>
      <c r="I7" s="79">
        <f>H7+(H7*'Budget Parameters BCC'!$C$23)</f>
        <v>0</v>
      </c>
      <c r="J7" s="77" t="s">
        <v>225</v>
      </c>
    </row>
    <row r="8" spans="1:10" s="2" customFormat="1" ht="12.5" outlineLevel="1" x14ac:dyDescent="0.25">
      <c r="A8" s="7" t="s">
        <v>220</v>
      </c>
      <c r="B8" s="6" t="s">
        <v>121</v>
      </c>
      <c r="C8" s="20"/>
      <c r="D8" s="82">
        <f>'Study Parameters BCC'!C19</f>
        <v>0</v>
      </c>
      <c r="E8" s="48" t="s">
        <v>216</v>
      </c>
      <c r="F8" s="49">
        <v>1000</v>
      </c>
      <c r="G8" s="79">
        <f>F8*D8</f>
        <v>0</v>
      </c>
      <c r="H8" s="79">
        <f>G8</f>
        <v>0</v>
      </c>
      <c r="I8" s="79">
        <f>H8+(H8*'Budget Parameters BCC'!$C$23)</f>
        <v>0</v>
      </c>
      <c r="J8" s="77" t="s">
        <v>170</v>
      </c>
    </row>
    <row r="9" spans="1:10" ht="13.5" customHeight="1" x14ac:dyDescent="0.3">
      <c r="A9" s="11" t="s">
        <v>2</v>
      </c>
      <c r="B9" s="12" t="s">
        <v>5</v>
      </c>
      <c r="C9" s="21"/>
      <c r="D9" s="26"/>
      <c r="E9" s="26"/>
      <c r="F9" s="80"/>
      <c r="G9" s="43">
        <f>SUM(G5:G8)</f>
        <v>5000</v>
      </c>
      <c r="H9" s="43">
        <f>SUM(H5:H8)</f>
        <v>5000</v>
      </c>
      <c r="I9" s="43">
        <f>SUM(I4:I8)</f>
        <v>5850</v>
      </c>
      <c r="J9" s="86"/>
    </row>
    <row r="10" spans="1:10" ht="15.5" x14ac:dyDescent="0.35">
      <c r="A10" s="13">
        <v>2</v>
      </c>
      <c r="B10" s="13" t="s">
        <v>89</v>
      </c>
      <c r="C10" s="19"/>
      <c r="D10" s="48"/>
      <c r="E10" s="48"/>
      <c r="F10" s="79"/>
      <c r="G10" s="49"/>
      <c r="H10" s="49"/>
      <c r="I10" s="49"/>
      <c r="J10" s="84"/>
    </row>
    <row r="11" spans="1:10" s="112" customFormat="1" ht="15.5" x14ac:dyDescent="0.35">
      <c r="A11" s="111"/>
      <c r="B11" s="104" t="s">
        <v>213</v>
      </c>
      <c r="C11" s="105"/>
      <c r="D11" s="106"/>
      <c r="E11" s="106"/>
      <c r="F11" s="107"/>
      <c r="G11" s="108"/>
      <c r="H11" s="108"/>
      <c r="I11" s="109">
        <v>0</v>
      </c>
      <c r="J11" s="110"/>
    </row>
    <row r="12" spans="1:10" ht="12.5" outlineLevel="1" x14ac:dyDescent="0.25">
      <c r="A12" s="8" t="s">
        <v>3</v>
      </c>
      <c r="B12" s="6" t="s">
        <v>151</v>
      </c>
      <c r="C12" s="20"/>
      <c r="D12" s="48">
        <v>1</v>
      </c>
      <c r="E12" s="48" t="s">
        <v>216</v>
      </c>
      <c r="F12" s="49">
        <v>2000</v>
      </c>
      <c r="G12" s="79">
        <f>F12</f>
        <v>2000</v>
      </c>
      <c r="H12" s="79">
        <f>G12</f>
        <v>2000</v>
      </c>
      <c r="I12" s="79">
        <f>H12+(H12*'Budget Parameters BCC'!$C$23)</f>
        <v>2340</v>
      </c>
      <c r="J12" s="77" t="s">
        <v>169</v>
      </c>
    </row>
    <row r="13" spans="1:10" ht="12.5" outlineLevel="1" x14ac:dyDescent="0.25">
      <c r="A13" s="8" t="s">
        <v>6</v>
      </c>
      <c r="B13" s="6" t="s">
        <v>150</v>
      </c>
      <c r="C13" s="20"/>
      <c r="D13" s="82">
        <f>'Study Parameters BCC'!C19-1</f>
        <v>-1</v>
      </c>
      <c r="E13" s="48" t="s">
        <v>216</v>
      </c>
      <c r="F13" s="49">
        <v>500</v>
      </c>
      <c r="G13" s="79">
        <f>F13*D13</f>
        <v>-500</v>
      </c>
      <c r="H13" s="79">
        <f>G13</f>
        <v>-500</v>
      </c>
      <c r="I13" s="79">
        <f>H13+(H13*'Budget Parameters BCC'!$C$23)</f>
        <v>-585</v>
      </c>
      <c r="J13" s="77" t="s">
        <v>200</v>
      </c>
    </row>
    <row r="14" spans="1:10" ht="12.5" outlineLevel="1" x14ac:dyDescent="0.25">
      <c r="A14" s="8" t="s">
        <v>90</v>
      </c>
      <c r="B14" s="6" t="s">
        <v>146</v>
      </c>
      <c r="C14" s="20"/>
      <c r="D14" s="48">
        <v>1</v>
      </c>
      <c r="E14" s="48" t="s">
        <v>216</v>
      </c>
      <c r="F14" s="49">
        <v>2000</v>
      </c>
      <c r="G14" s="79">
        <f>F14</f>
        <v>2000</v>
      </c>
      <c r="H14" s="79">
        <f>G14</f>
        <v>2000</v>
      </c>
      <c r="I14" s="79">
        <f>H14+(H14*'Budget Parameters BCC'!$C$23)</f>
        <v>2340</v>
      </c>
      <c r="J14" s="77" t="s">
        <v>169</v>
      </c>
    </row>
    <row r="15" spans="1:10" ht="12.5" outlineLevel="1" x14ac:dyDescent="0.25">
      <c r="A15" s="8" t="s">
        <v>59</v>
      </c>
      <c r="B15" s="6" t="s">
        <v>171</v>
      </c>
      <c r="C15" s="20"/>
      <c r="D15" s="82">
        <f>'Study Parameters BCC'!$D$28</f>
        <v>0</v>
      </c>
      <c r="E15" s="48" t="s">
        <v>216</v>
      </c>
      <c r="F15" s="49">
        <v>2000</v>
      </c>
      <c r="G15" s="79">
        <f>F15*D15</f>
        <v>0</v>
      </c>
      <c r="H15" s="79">
        <f>G15</f>
        <v>0</v>
      </c>
      <c r="I15" s="79">
        <f>H15+(H15*'Budget Parameters BCC'!$C$23)</f>
        <v>0</v>
      </c>
      <c r="J15" s="77" t="s">
        <v>172</v>
      </c>
    </row>
    <row r="16" spans="1:10" ht="12.5" outlineLevel="1" x14ac:dyDescent="0.25">
      <c r="A16" s="8" t="s">
        <v>149</v>
      </c>
      <c r="B16" s="6" t="s">
        <v>194</v>
      </c>
      <c r="C16" s="20"/>
      <c r="D16" s="82">
        <f>'Study Parameters BCC'!$D$28</f>
        <v>0</v>
      </c>
      <c r="E16" s="48" t="s">
        <v>216</v>
      </c>
      <c r="F16" s="49">
        <v>1000</v>
      </c>
      <c r="G16" s="79">
        <f>F16*D16</f>
        <v>0</v>
      </c>
      <c r="H16" s="79">
        <f>G16</f>
        <v>0</v>
      </c>
      <c r="I16" s="79">
        <f>H16+(H16*'Budget Parameters BCC'!$C$23)</f>
        <v>0</v>
      </c>
      <c r="J16" s="77" t="s">
        <v>269</v>
      </c>
    </row>
    <row r="17" spans="1:10" ht="12.5" outlineLevel="1" x14ac:dyDescent="0.25">
      <c r="A17" s="8" t="s">
        <v>195</v>
      </c>
      <c r="B17" s="6" t="s">
        <v>7</v>
      </c>
      <c r="C17" s="20"/>
      <c r="D17" s="48"/>
      <c r="E17" s="48"/>
      <c r="F17" s="79"/>
      <c r="G17" s="49"/>
      <c r="H17" s="49">
        <f>G17</f>
        <v>0</v>
      </c>
      <c r="I17" s="49">
        <f>G17</f>
        <v>0</v>
      </c>
      <c r="J17" s="85"/>
    </row>
    <row r="18" spans="1:10" ht="13.5" customHeight="1" x14ac:dyDescent="0.3">
      <c r="A18" s="11" t="s">
        <v>2</v>
      </c>
      <c r="B18" s="12"/>
      <c r="C18" s="21"/>
      <c r="D18" s="26"/>
      <c r="E18" s="26"/>
      <c r="F18" s="80"/>
      <c r="G18" s="43">
        <f>SUM(G12:G17)</f>
        <v>3500</v>
      </c>
      <c r="H18" s="43">
        <f>SUM(H12:H17)</f>
        <v>3500</v>
      </c>
      <c r="I18" s="43">
        <f>SUM(I12:I17)</f>
        <v>4095</v>
      </c>
      <c r="J18" s="86"/>
    </row>
    <row r="19" spans="1:10" ht="15.5" x14ac:dyDescent="0.35">
      <c r="A19" s="13">
        <v>3</v>
      </c>
      <c r="B19" s="13" t="s">
        <v>28</v>
      </c>
      <c r="C19" s="19"/>
      <c r="D19" s="25"/>
      <c r="E19" s="25"/>
      <c r="F19" s="81"/>
      <c r="G19" s="40"/>
      <c r="H19" s="49"/>
      <c r="I19" s="49"/>
      <c r="J19" s="85" t="s">
        <v>209</v>
      </c>
    </row>
    <row r="20" spans="1:10" s="112" customFormat="1" ht="15.5" x14ac:dyDescent="0.35">
      <c r="A20" s="111"/>
      <c r="B20" s="104" t="s">
        <v>213</v>
      </c>
      <c r="C20" s="105"/>
      <c r="D20" s="106"/>
      <c r="E20" s="106"/>
      <c r="F20" s="107"/>
      <c r="G20" s="108"/>
      <c r="H20" s="108"/>
      <c r="I20" s="109">
        <v>0</v>
      </c>
      <c r="J20" s="110"/>
    </row>
    <row r="21" spans="1:10" ht="12.5" outlineLevel="1" x14ac:dyDescent="0.25">
      <c r="A21" s="8" t="s">
        <v>124</v>
      </c>
      <c r="B21" s="6" t="s">
        <v>168</v>
      </c>
      <c r="C21" s="20"/>
      <c r="D21" s="82"/>
      <c r="E21" s="48" t="s">
        <v>216</v>
      </c>
      <c r="F21" s="79">
        <v>1600</v>
      </c>
      <c r="G21" s="79">
        <f>F21</f>
        <v>1600</v>
      </c>
      <c r="H21" s="79">
        <f>G21</f>
        <v>1600</v>
      </c>
      <c r="I21" s="79">
        <f>H21+(H21*'Budget Parameters BCC'!$C$23)</f>
        <v>1872</v>
      </c>
      <c r="J21" s="85"/>
    </row>
    <row r="22" spans="1:10" ht="12.5" outlineLevel="1" x14ac:dyDescent="0.25">
      <c r="A22" s="8" t="s">
        <v>125</v>
      </c>
      <c r="B22" s="6" t="s">
        <v>114</v>
      </c>
      <c r="C22" s="20" t="s">
        <v>1</v>
      </c>
      <c r="D22" s="82">
        <f>16*'Study Parameters BCC'!D32</f>
        <v>0</v>
      </c>
      <c r="E22" s="48" t="s">
        <v>20</v>
      </c>
      <c r="F22" s="79">
        <f>VLOOKUP(E22,'Budget Parameters BCC'!$A$7:$B$19,2,FALSE)</f>
        <v>50</v>
      </c>
      <c r="G22" s="79">
        <f t="shared" ref="G22:G26" si="0">D22*F22</f>
        <v>0</v>
      </c>
      <c r="H22" s="79">
        <f>G22+(G22*'Budget Parameters BCC'!$C$22)</f>
        <v>0</v>
      </c>
      <c r="I22" s="79">
        <f>H22+(H22*'Budget Parameters BCC'!$C$23)</f>
        <v>0</v>
      </c>
      <c r="J22" s="77" t="s">
        <v>122</v>
      </c>
    </row>
    <row r="23" spans="1:10" ht="12.5" outlineLevel="1" x14ac:dyDescent="0.25">
      <c r="A23" s="8" t="s">
        <v>126</v>
      </c>
      <c r="B23" s="6" t="s">
        <v>8</v>
      </c>
      <c r="C23" s="20" t="s">
        <v>1</v>
      </c>
      <c r="D23" s="82">
        <f>16*'Study Parameters BCC'!C19</f>
        <v>0</v>
      </c>
      <c r="E23" s="48" t="s">
        <v>20</v>
      </c>
      <c r="F23" s="79">
        <f>VLOOKUP(E23,'Budget Parameters BCC'!$A$7:$B$19,2,FALSE)</f>
        <v>50</v>
      </c>
      <c r="G23" s="79">
        <f t="shared" si="0"/>
        <v>0</v>
      </c>
      <c r="H23" s="79">
        <f>G23+(G23*'Budget Parameters BCC'!$C$22)</f>
        <v>0</v>
      </c>
      <c r="I23" s="79">
        <f>H23+(H23*'Budget Parameters BCC'!$C$23)</f>
        <v>0</v>
      </c>
      <c r="J23" s="77" t="s">
        <v>270</v>
      </c>
    </row>
    <row r="24" spans="1:10" ht="12.5" outlineLevel="1" x14ac:dyDescent="0.25">
      <c r="A24" s="8" t="s">
        <v>37</v>
      </c>
      <c r="B24" s="6" t="s">
        <v>9</v>
      </c>
      <c r="C24" s="20" t="s">
        <v>1</v>
      </c>
      <c r="D24" s="82">
        <f>16*'Study Parameters BCC'!C19*'Study Parameters BCC'!D30</f>
        <v>0</v>
      </c>
      <c r="E24" s="48" t="s">
        <v>20</v>
      </c>
      <c r="F24" s="79">
        <f>VLOOKUP(E24,'Budget Parameters BCC'!$A$7:$B$19,2,FALSE)</f>
        <v>50</v>
      </c>
      <c r="G24" s="79">
        <f t="shared" si="0"/>
        <v>0</v>
      </c>
      <c r="H24" s="79">
        <f>G24+(G24*'Budget Parameters BCC'!$C$22)</f>
        <v>0</v>
      </c>
      <c r="I24" s="79">
        <f>H24+(H24*'Budget Parameters BCC'!$C$23)</f>
        <v>0</v>
      </c>
      <c r="J24" s="77" t="s">
        <v>198</v>
      </c>
    </row>
    <row r="25" spans="1:10" ht="12.5" outlineLevel="1" x14ac:dyDescent="0.25">
      <c r="A25" s="8" t="s">
        <v>167</v>
      </c>
      <c r="B25" s="6" t="s">
        <v>32</v>
      </c>
      <c r="C25" s="20" t="s">
        <v>1</v>
      </c>
      <c r="D25" s="82">
        <f>16*'Study Parameters BCC'!C19</f>
        <v>0</v>
      </c>
      <c r="E25" s="48" t="s">
        <v>20</v>
      </c>
      <c r="F25" s="79">
        <f>VLOOKUP(E25,'Budget Parameters BCC'!$A$7:$B$19,2,FALSE)</f>
        <v>50</v>
      </c>
      <c r="G25" s="79">
        <f t="shared" si="0"/>
        <v>0</v>
      </c>
      <c r="H25" s="79">
        <f>G25+(G25*'Budget Parameters BCC'!$C$22)</f>
        <v>0</v>
      </c>
      <c r="I25" s="79">
        <f>H25+(H25*'Budget Parameters BCC'!$C$23)</f>
        <v>0</v>
      </c>
      <c r="J25" s="77" t="s">
        <v>270</v>
      </c>
    </row>
    <row r="26" spans="1:10" ht="12.5" outlineLevel="1" x14ac:dyDescent="0.25">
      <c r="A26" s="8" t="s">
        <v>38</v>
      </c>
      <c r="B26" s="6" t="s">
        <v>12</v>
      </c>
      <c r="C26" s="20" t="s">
        <v>1</v>
      </c>
      <c r="D26" s="82">
        <f>2*'Study Parameters BCC'!C19*'Study Parameters BCC'!D31</f>
        <v>0</v>
      </c>
      <c r="E26" s="48" t="s">
        <v>20</v>
      </c>
      <c r="F26" s="79">
        <f>VLOOKUP(E26,'Budget Parameters BCC'!$A$7:$B$19,2,FALSE)</f>
        <v>50</v>
      </c>
      <c r="G26" s="79">
        <f t="shared" si="0"/>
        <v>0</v>
      </c>
      <c r="H26" s="79">
        <f>G26+(G26*'Budget Parameters BCC'!$C$22)</f>
        <v>0</v>
      </c>
      <c r="I26" s="79">
        <f>H26+(H26*'Budget Parameters BCC'!$C$23)</f>
        <v>0</v>
      </c>
      <c r="J26" s="77" t="s">
        <v>217</v>
      </c>
    </row>
    <row r="27" spans="1:10" ht="25" outlineLevel="1" x14ac:dyDescent="0.25">
      <c r="A27" s="8" t="s">
        <v>253</v>
      </c>
      <c r="B27" s="6" t="s">
        <v>249</v>
      </c>
      <c r="C27" s="20"/>
      <c r="D27" s="82">
        <f>('Study Parameters BCC'!D30+2)*'Study Parameters BCC'!C19</f>
        <v>0</v>
      </c>
      <c r="E27" s="48" t="s">
        <v>216</v>
      </c>
      <c r="F27" s="143">
        <f>'Budget Parameters BCC'!B28</f>
        <v>65</v>
      </c>
      <c r="G27" s="143">
        <f>D27*F27</f>
        <v>0</v>
      </c>
      <c r="H27" s="143">
        <f>G27</f>
        <v>0</v>
      </c>
      <c r="I27" s="143">
        <f>H27</f>
        <v>0</v>
      </c>
      <c r="J27" s="77" t="s">
        <v>254</v>
      </c>
    </row>
    <row r="28" spans="1:10" ht="13" x14ac:dyDescent="0.3">
      <c r="A28" s="11" t="s">
        <v>2</v>
      </c>
      <c r="B28" s="12"/>
      <c r="C28" s="21"/>
      <c r="D28" s="26"/>
      <c r="E28" s="26"/>
      <c r="F28" s="80"/>
      <c r="G28" s="43">
        <f>SUM(G21:G27)</f>
        <v>1600</v>
      </c>
      <c r="H28" s="43">
        <f>SUM(H21:H27)</f>
        <v>1600</v>
      </c>
      <c r="I28" s="43">
        <f>SUM(I21:I27)</f>
        <v>1872</v>
      </c>
      <c r="J28" s="86"/>
    </row>
    <row r="29" spans="1:10" ht="15.5" x14ac:dyDescent="0.35">
      <c r="A29" s="13">
        <v>4</v>
      </c>
      <c r="B29" s="13" t="s">
        <v>25</v>
      </c>
      <c r="C29" s="19"/>
      <c r="D29" s="48"/>
      <c r="E29" s="48"/>
      <c r="F29" s="79"/>
      <c r="G29" s="49"/>
      <c r="H29" s="49"/>
      <c r="I29" s="49"/>
      <c r="J29" s="84"/>
    </row>
    <row r="30" spans="1:10" s="112" customFormat="1" ht="15.5" x14ac:dyDescent="0.35">
      <c r="A30" s="111"/>
      <c r="B30" s="104" t="s">
        <v>213</v>
      </c>
      <c r="C30" s="105"/>
      <c r="D30" s="106"/>
      <c r="E30" s="106"/>
      <c r="F30" s="107"/>
      <c r="G30" s="108"/>
      <c r="H30" s="108"/>
      <c r="I30" s="109">
        <v>0</v>
      </c>
      <c r="J30" s="110"/>
    </row>
    <row r="31" spans="1:10" ht="26" x14ac:dyDescent="0.3">
      <c r="A31" s="11" t="s">
        <v>2</v>
      </c>
      <c r="B31" s="12"/>
      <c r="C31" s="21"/>
      <c r="D31" s="26"/>
      <c r="E31" s="26"/>
      <c r="F31" s="43">
        <v>6000</v>
      </c>
      <c r="G31" s="43">
        <f>F31</f>
        <v>6000</v>
      </c>
      <c r="H31" s="43">
        <f>G31</f>
        <v>6000</v>
      </c>
      <c r="I31" s="43">
        <f>H31+(H31*'Budget Parameters BCC'!$C$23)</f>
        <v>7020</v>
      </c>
      <c r="J31" s="86" t="s">
        <v>190</v>
      </c>
    </row>
    <row r="32" spans="1:10" ht="15.5" x14ac:dyDescent="0.35">
      <c r="A32" s="13">
        <v>5</v>
      </c>
      <c r="B32" s="13" t="s">
        <v>31</v>
      </c>
      <c r="C32" s="19"/>
      <c r="D32" s="25"/>
      <c r="E32" s="25"/>
      <c r="F32" s="81"/>
      <c r="G32" s="40"/>
      <c r="H32" s="49"/>
      <c r="I32" s="49"/>
      <c r="J32" s="85" t="s">
        <v>209</v>
      </c>
    </row>
    <row r="33" spans="1:10" s="112" customFormat="1" ht="15.5" x14ac:dyDescent="0.35">
      <c r="A33" s="111"/>
      <c r="B33" s="104" t="s">
        <v>213</v>
      </c>
      <c r="C33" s="105"/>
      <c r="D33" s="106"/>
      <c r="E33" s="106"/>
      <c r="F33" s="107"/>
      <c r="G33" s="108"/>
      <c r="H33" s="108"/>
      <c r="I33" s="109">
        <v>0</v>
      </c>
      <c r="J33" s="110"/>
    </row>
    <row r="34" spans="1:10" ht="12.5" outlineLevel="1" x14ac:dyDescent="0.25">
      <c r="A34" s="8" t="s">
        <v>26</v>
      </c>
      <c r="B34" s="6" t="s">
        <v>116</v>
      </c>
      <c r="C34" s="20"/>
      <c r="D34" s="48"/>
      <c r="E34" s="48" t="s">
        <v>216</v>
      </c>
      <c r="F34" s="79">
        <v>1000</v>
      </c>
      <c r="G34" s="79">
        <f>H34</f>
        <v>1000</v>
      </c>
      <c r="H34" s="79">
        <f>F34</f>
        <v>1000</v>
      </c>
      <c r="I34" s="79">
        <f>H34+(H34*'Budget Parameters BCC'!$C$23)</f>
        <v>1170</v>
      </c>
      <c r="J34" s="77" t="s">
        <v>212</v>
      </c>
    </row>
    <row r="35" spans="1:10" ht="12.5" outlineLevel="1" x14ac:dyDescent="0.25">
      <c r="A35" s="8" t="s">
        <v>33</v>
      </c>
      <c r="B35" s="6" t="s">
        <v>117</v>
      </c>
      <c r="C35" s="20" t="s">
        <v>1</v>
      </c>
      <c r="D35" s="82">
        <f>4*'Study Parameters BCC'!C19</f>
        <v>0</v>
      </c>
      <c r="E35" s="48" t="s">
        <v>68</v>
      </c>
      <c r="F35" s="79">
        <f>VLOOKUP(E35,'Budget Parameters BCC'!$A$7:$B$19,2,FALSE)</f>
        <v>35</v>
      </c>
      <c r="G35" s="79">
        <f t="shared" ref="G35:G40" si="1">F35*D35</f>
        <v>0</v>
      </c>
      <c r="H35" s="79">
        <f>G35+(G35*'Budget Parameters BCC'!$C$22)</f>
        <v>0</v>
      </c>
      <c r="I35" s="79">
        <f>H35+(H35*'Budget Parameters BCC'!$C$23)</f>
        <v>0</v>
      </c>
      <c r="J35" s="77" t="s">
        <v>160</v>
      </c>
    </row>
    <row r="36" spans="1:10" ht="12.5" outlineLevel="1" x14ac:dyDescent="0.25">
      <c r="A36" s="8" t="s">
        <v>34</v>
      </c>
      <c r="B36" s="6" t="s">
        <v>11</v>
      </c>
      <c r="C36" s="20" t="s">
        <v>1</v>
      </c>
      <c r="D36" s="48"/>
      <c r="E36" s="48" t="s">
        <v>68</v>
      </c>
      <c r="F36" s="79">
        <f>VLOOKUP(E36,'Budget Parameters BCC'!$A$7:$B$19,2,FALSE)</f>
        <v>35</v>
      </c>
      <c r="G36" s="79">
        <f t="shared" si="1"/>
        <v>0</v>
      </c>
      <c r="H36" s="79">
        <f>G36+(G36*'Budget Parameters BCC'!$C$22)</f>
        <v>0</v>
      </c>
      <c r="I36" s="79">
        <f>H36+(H36*'Budget Parameters BCC'!$C$23)</f>
        <v>0</v>
      </c>
      <c r="J36" s="77" t="s">
        <v>159</v>
      </c>
    </row>
    <row r="37" spans="1:10" ht="12.5" outlineLevel="1" x14ac:dyDescent="0.25">
      <c r="A37" s="8" t="s">
        <v>39</v>
      </c>
      <c r="B37" s="6" t="s">
        <v>115</v>
      </c>
      <c r="C37" s="20" t="s">
        <v>1</v>
      </c>
      <c r="D37" s="82">
        <f>8*'Study Parameters BCC'!C19*'Study Parameters BCC'!D28</f>
        <v>0</v>
      </c>
      <c r="E37" s="48" t="s">
        <v>68</v>
      </c>
      <c r="F37" s="79">
        <f>VLOOKUP(E37,'Budget Parameters BCC'!$A$7:$B$19,2,FALSE)</f>
        <v>35</v>
      </c>
      <c r="G37" s="79">
        <f t="shared" si="1"/>
        <v>0</v>
      </c>
      <c r="H37" s="79">
        <f>G37+(G37*'Budget Parameters BCC'!$C$22)</f>
        <v>0</v>
      </c>
      <c r="I37" s="79">
        <f>H37+(H37*'Budget Parameters BCC'!$C$23)</f>
        <v>0</v>
      </c>
      <c r="J37" s="77" t="s">
        <v>211</v>
      </c>
    </row>
    <row r="38" spans="1:10" ht="25" outlineLevel="1" x14ac:dyDescent="0.25">
      <c r="A38" s="8" t="s">
        <v>40</v>
      </c>
      <c r="B38" s="6" t="s">
        <v>123</v>
      </c>
      <c r="C38" s="20" t="s">
        <v>268</v>
      </c>
      <c r="D38" s="82">
        <f>2*'Study Parameters BCC'!$C$19*'Study Parameters BCC'!$D$28</f>
        <v>0</v>
      </c>
      <c r="E38" s="48" t="s">
        <v>216</v>
      </c>
      <c r="F38" s="49">
        <v>100</v>
      </c>
      <c r="G38" s="79">
        <f t="shared" si="1"/>
        <v>0</v>
      </c>
      <c r="H38" s="79">
        <f>G38+(G38*'Budget Parameters BCC'!$C$22)</f>
        <v>0</v>
      </c>
      <c r="I38" s="79">
        <f>H38+(H38*'Budget Parameters BCC'!$C$23)</f>
        <v>0</v>
      </c>
      <c r="J38" s="77" t="s">
        <v>219</v>
      </c>
    </row>
    <row r="39" spans="1:10" ht="25" outlineLevel="1" x14ac:dyDescent="0.25">
      <c r="A39" s="8" t="s">
        <v>41</v>
      </c>
      <c r="B39" s="6" t="s">
        <v>56</v>
      </c>
      <c r="C39" s="20" t="s">
        <v>1</v>
      </c>
      <c r="D39" s="82">
        <f>2*'Study Parameters BCC'!$C$19*'Study Parameters BCC'!$D$28</f>
        <v>0</v>
      </c>
      <c r="E39" s="48" t="s">
        <v>68</v>
      </c>
      <c r="F39" s="79">
        <f>VLOOKUP(E39,'Budget Parameters BCC'!$A$7:$B$19,2,FALSE)</f>
        <v>35</v>
      </c>
      <c r="G39" s="79">
        <f t="shared" si="1"/>
        <v>0</v>
      </c>
      <c r="H39" s="79">
        <f>G39+(G39*'Budget Parameters BCC'!$C$22)</f>
        <v>0</v>
      </c>
      <c r="I39" s="79">
        <f>H39+(H39*'Budget Parameters BCC'!$C$23)</f>
        <v>0</v>
      </c>
      <c r="J39" s="77" t="s">
        <v>208</v>
      </c>
    </row>
    <row r="40" spans="1:10" ht="25" outlineLevel="1" x14ac:dyDescent="0.25">
      <c r="A40" s="8" t="s">
        <v>127</v>
      </c>
      <c r="B40" s="6" t="s">
        <v>57</v>
      </c>
      <c r="C40" s="20" t="s">
        <v>118</v>
      </c>
      <c r="D40" s="82">
        <f>2*'Study Parameters BCC'!C19</f>
        <v>0</v>
      </c>
      <c r="E40" s="48" t="s">
        <v>158</v>
      </c>
      <c r="F40" s="79">
        <v>250</v>
      </c>
      <c r="G40" s="79">
        <f t="shared" si="1"/>
        <v>0</v>
      </c>
      <c r="H40" s="79">
        <f>G40+(G40*'Budget Parameters BCC'!$C$22)</f>
        <v>0</v>
      </c>
      <c r="I40" s="79">
        <f>H40+(H40*'Budget Parameters BCC'!$C$23)</f>
        <v>0</v>
      </c>
      <c r="J40" s="77" t="s">
        <v>218</v>
      </c>
    </row>
    <row r="41" spans="1:10" ht="13" x14ac:dyDescent="0.3">
      <c r="A41" s="11" t="s">
        <v>2</v>
      </c>
      <c r="B41" s="12"/>
      <c r="C41" s="21"/>
      <c r="D41" s="26"/>
      <c r="E41" s="26"/>
      <c r="F41" s="80"/>
      <c r="G41" s="43">
        <f>SUM(G34:G40)</f>
        <v>1000</v>
      </c>
      <c r="H41" s="43">
        <f>SUM(H34:H40)</f>
        <v>1000</v>
      </c>
      <c r="I41" s="43">
        <f>H41+(H41*'Budget Parameters BCC'!$C$23)</f>
        <v>1170</v>
      </c>
      <c r="J41" s="86"/>
    </row>
    <row r="42" spans="1:10" ht="15.5" x14ac:dyDescent="0.35">
      <c r="A42" s="13">
        <v>6</v>
      </c>
      <c r="B42" s="13" t="s">
        <v>91</v>
      </c>
      <c r="C42" s="19"/>
      <c r="D42" s="25"/>
      <c r="E42" s="25"/>
      <c r="F42" s="81"/>
      <c r="G42" s="40"/>
      <c r="H42" s="49"/>
      <c r="I42" s="49"/>
      <c r="J42" s="85" t="s">
        <v>209</v>
      </c>
    </row>
    <row r="43" spans="1:10" s="112" customFormat="1" ht="15.5" x14ac:dyDescent="0.35">
      <c r="A43" s="111"/>
      <c r="B43" s="104" t="s">
        <v>213</v>
      </c>
      <c r="C43" s="105"/>
      <c r="D43" s="106"/>
      <c r="E43" s="106"/>
      <c r="F43" s="107"/>
      <c r="G43" s="108"/>
      <c r="H43" s="108"/>
      <c r="I43" s="109">
        <v>0</v>
      </c>
      <c r="J43" s="110"/>
    </row>
    <row r="44" spans="1:10" ht="12.5" outlineLevel="1" x14ac:dyDescent="0.25">
      <c r="A44" s="8" t="s">
        <v>35</v>
      </c>
      <c r="B44" s="6" t="s">
        <v>173</v>
      </c>
      <c r="C44" s="20"/>
      <c r="D44" s="82"/>
      <c r="E44" s="48" t="s">
        <v>216</v>
      </c>
      <c r="F44" s="79">
        <v>200</v>
      </c>
      <c r="G44" s="79">
        <f>F44*D44</f>
        <v>0</v>
      </c>
      <c r="H44" s="79">
        <f>F44*D44</f>
        <v>0</v>
      </c>
      <c r="I44" s="79">
        <f>H44+(H44*'Budget Parameters BCC'!$C$23)</f>
        <v>0</v>
      </c>
      <c r="J44" s="77" t="s">
        <v>119</v>
      </c>
    </row>
    <row r="45" spans="1:10" ht="13" x14ac:dyDescent="0.3">
      <c r="A45" s="11" t="s">
        <v>2</v>
      </c>
      <c r="B45" s="12"/>
      <c r="C45" s="21"/>
      <c r="D45" s="26"/>
      <c r="E45" s="26"/>
      <c r="F45" s="80"/>
      <c r="G45" s="43">
        <f>SUM(G44:G44)</f>
        <v>0</v>
      </c>
      <c r="H45" s="43">
        <f>SUM(H44:H44)</f>
        <v>0</v>
      </c>
      <c r="I45" s="43">
        <f>SUM(I44:I44)</f>
        <v>0</v>
      </c>
      <c r="J45" s="86"/>
    </row>
    <row r="46" spans="1:10" ht="15.5" x14ac:dyDescent="0.35">
      <c r="A46" s="13">
        <v>7</v>
      </c>
      <c r="B46" s="89" t="s">
        <v>27</v>
      </c>
      <c r="C46" s="19"/>
      <c r="D46" s="25"/>
      <c r="E46" s="25"/>
      <c r="F46" s="81"/>
      <c r="G46" s="40"/>
      <c r="H46" s="49"/>
      <c r="I46" s="49"/>
      <c r="J46" s="85" t="s">
        <v>210</v>
      </c>
    </row>
    <row r="47" spans="1:10" s="112" customFormat="1" ht="15.5" x14ac:dyDescent="0.35">
      <c r="A47" s="111"/>
      <c r="B47" s="104" t="s">
        <v>213</v>
      </c>
      <c r="C47" s="105"/>
      <c r="D47" s="106"/>
      <c r="E47" s="106"/>
      <c r="F47" s="107"/>
      <c r="G47" s="108"/>
      <c r="H47" s="108"/>
      <c r="I47" s="109">
        <v>0</v>
      </c>
      <c r="J47" s="110"/>
    </row>
    <row r="48" spans="1:10" ht="13" x14ac:dyDescent="0.3">
      <c r="A48" s="11" t="s">
        <v>2</v>
      </c>
      <c r="B48" s="12"/>
      <c r="C48" s="21"/>
      <c r="D48" s="26"/>
      <c r="E48" s="26"/>
      <c r="F48" s="80"/>
      <c r="G48" s="43">
        <v>0</v>
      </c>
      <c r="H48" s="43">
        <f>G48</f>
        <v>0</v>
      </c>
      <c r="I48" s="43">
        <f>SUM(I43:I47)</f>
        <v>0</v>
      </c>
      <c r="J48" s="86"/>
    </row>
    <row r="49" spans="1:10" ht="15.5" x14ac:dyDescent="0.35">
      <c r="A49" s="13">
        <v>8</v>
      </c>
      <c r="B49" s="13" t="s">
        <v>92</v>
      </c>
      <c r="C49" s="19"/>
      <c r="D49" s="25"/>
      <c r="E49" s="25"/>
      <c r="F49" s="81"/>
      <c r="G49" s="40"/>
      <c r="H49" s="49"/>
      <c r="I49" s="49"/>
      <c r="J49" s="85" t="s">
        <v>210</v>
      </c>
    </row>
    <row r="50" spans="1:10" ht="12.5" x14ac:dyDescent="0.25">
      <c r="A50" s="8" t="s">
        <v>275</v>
      </c>
      <c r="B50" s="6" t="s">
        <v>276</v>
      </c>
      <c r="C50" s="20" t="s">
        <v>1</v>
      </c>
      <c r="D50" s="82">
        <v>1</v>
      </c>
      <c r="E50" s="48" t="s">
        <v>216</v>
      </c>
      <c r="F50" s="79">
        <v>4000</v>
      </c>
      <c r="G50" s="79">
        <f t="shared" ref="G50" si="2">F50*D50</f>
        <v>4000</v>
      </c>
      <c r="H50" s="79">
        <f>G50</f>
        <v>4000</v>
      </c>
      <c r="I50" s="79">
        <f>H50+(H50*'Budget Parameters BCC'!$C$23)</f>
        <v>4680</v>
      </c>
      <c r="J50" s="85"/>
    </row>
    <row r="51" spans="1:10" s="112" customFormat="1" ht="15.5" x14ac:dyDescent="0.35">
      <c r="A51" s="111"/>
      <c r="B51" s="104" t="s">
        <v>213</v>
      </c>
      <c r="C51" s="105"/>
      <c r="D51" s="106"/>
      <c r="E51" s="106"/>
      <c r="F51" s="107"/>
      <c r="G51" s="108"/>
      <c r="H51" s="108"/>
      <c r="I51" s="109">
        <v>0</v>
      </c>
      <c r="J51" s="110"/>
    </row>
    <row r="52" spans="1:10" ht="13" x14ac:dyDescent="0.3">
      <c r="A52" s="11" t="s">
        <v>2</v>
      </c>
      <c r="B52" s="12"/>
      <c r="C52" s="21"/>
      <c r="D52" s="26"/>
      <c r="E52" s="26"/>
      <c r="F52" s="80"/>
      <c r="G52" s="43">
        <f t="shared" ref="G52:H52" si="3">SUM(G50)</f>
        <v>4000</v>
      </c>
      <c r="H52" s="43">
        <f t="shared" si="3"/>
        <v>4000</v>
      </c>
      <c r="I52" s="43">
        <f>SUM(I50)</f>
        <v>4680</v>
      </c>
      <c r="J52" s="86"/>
    </row>
    <row r="53" spans="1:10" ht="15.5" x14ac:dyDescent="0.35">
      <c r="A53" s="13">
        <v>9</v>
      </c>
      <c r="B53" s="13" t="s">
        <v>10</v>
      </c>
      <c r="C53" s="19"/>
      <c r="D53" s="25"/>
      <c r="E53" s="25"/>
      <c r="F53" s="81"/>
      <c r="G53" s="40"/>
      <c r="H53" s="49"/>
      <c r="I53" s="49"/>
      <c r="J53" s="84"/>
    </row>
    <row r="54" spans="1:10" s="112" customFormat="1" ht="15.5" x14ac:dyDescent="0.35">
      <c r="A54" s="111"/>
      <c r="B54" s="104" t="s">
        <v>213</v>
      </c>
      <c r="C54" s="105"/>
      <c r="D54" s="106"/>
      <c r="E54" s="106"/>
      <c r="F54" s="107"/>
      <c r="G54" s="108"/>
      <c r="H54" s="108"/>
      <c r="I54" s="109">
        <v>0</v>
      </c>
      <c r="J54" s="110"/>
    </row>
    <row r="55" spans="1:10" ht="25" outlineLevel="1" x14ac:dyDescent="0.25">
      <c r="A55" s="8" t="s">
        <v>93</v>
      </c>
      <c r="B55" s="6" t="s">
        <v>94</v>
      </c>
      <c r="C55" s="20" t="s">
        <v>1</v>
      </c>
      <c r="D55" s="82">
        <f>'Study Parameters BCC'!D26*1600/12*(0.1+'Study Parameters BCC'!C19*0.0125)</f>
        <v>0</v>
      </c>
      <c r="E55" s="48" t="s">
        <v>19</v>
      </c>
      <c r="F55" s="79">
        <f>VLOOKUP(E55,'Budget Parameters BCC'!$A$7:$B$19,2,FALSE)</f>
        <v>50</v>
      </c>
      <c r="G55" s="79">
        <f>F55*D55</f>
        <v>0</v>
      </c>
      <c r="H55" s="79">
        <f>G55+(G55*'Budget Parameters BCC'!$C$22)</f>
        <v>0</v>
      </c>
      <c r="I55" s="79">
        <f>H55+(H55*'Budget Parameters BCC'!$C$23)</f>
        <v>0</v>
      </c>
      <c r="J55" s="144" t="s">
        <v>274</v>
      </c>
    </row>
    <row r="56" spans="1:10" ht="12.5" outlineLevel="1" x14ac:dyDescent="0.25">
      <c r="A56" s="8" t="s">
        <v>95</v>
      </c>
      <c r="B56" s="6" t="s">
        <v>36</v>
      </c>
      <c r="C56" s="20" t="s">
        <v>1</v>
      </c>
      <c r="D56" s="82">
        <f>2*'Study Parameters BCC'!D29</f>
        <v>0</v>
      </c>
      <c r="E56" s="48" t="s">
        <v>19</v>
      </c>
      <c r="F56" s="79">
        <f>VLOOKUP(E56,'Budget Parameters BCC'!$A$7:$B$19,2,FALSE)</f>
        <v>50</v>
      </c>
      <c r="G56" s="79">
        <f t="shared" ref="G56" si="4">F56*D56</f>
        <v>0</v>
      </c>
      <c r="H56" s="79">
        <f>G56+(G56*'Budget Parameters BCC'!$C$22)</f>
        <v>0</v>
      </c>
      <c r="I56" s="79">
        <f>H56+(H56*'Budget Parameters BCC'!$C$23)</f>
        <v>0</v>
      </c>
      <c r="J56" s="77" t="s">
        <v>207</v>
      </c>
    </row>
    <row r="57" spans="1:10" ht="12.5" outlineLevel="1" x14ac:dyDescent="0.25">
      <c r="A57" s="8" t="s">
        <v>96</v>
      </c>
      <c r="B57" s="6" t="s">
        <v>36</v>
      </c>
      <c r="C57" s="20" t="s">
        <v>1</v>
      </c>
      <c r="D57" s="82">
        <f>'Study Parameters BCC'!D26-'Study Parameters BCC'!D29</f>
        <v>0</v>
      </c>
      <c r="E57" s="48" t="s">
        <v>19</v>
      </c>
      <c r="F57" s="79">
        <f>VLOOKUP(E57,'Budget Parameters BCC'!$A$7:$B$19,2,FALSE)</f>
        <v>50</v>
      </c>
      <c r="G57" s="79">
        <f t="shared" ref="G57" si="5">F57*D57</f>
        <v>0</v>
      </c>
      <c r="H57" s="79">
        <f>G57+(G57*'Budget Parameters BCC'!$C$22)</f>
        <v>0</v>
      </c>
      <c r="I57" s="79">
        <f>H57+(H57*'Budget Parameters BCC'!$C$23)</f>
        <v>0</v>
      </c>
      <c r="J57" s="77" t="s">
        <v>273</v>
      </c>
    </row>
    <row r="58" spans="1:10" ht="20.5" outlineLevel="1" x14ac:dyDescent="0.25">
      <c r="A58" s="8" t="s">
        <v>223</v>
      </c>
      <c r="B58" s="90" t="s">
        <v>267</v>
      </c>
      <c r="C58" s="20"/>
      <c r="D58" s="48">
        <v>1</v>
      </c>
      <c r="E58" s="48" t="s">
        <v>216</v>
      </c>
      <c r="F58" s="79">
        <v>2000</v>
      </c>
      <c r="G58" s="79">
        <f>F58</f>
        <v>2000</v>
      </c>
      <c r="H58" s="79">
        <f>F58</f>
        <v>2000</v>
      </c>
      <c r="I58" s="79">
        <f>H58+(H58*'Budget Parameters BCC'!$C$23)</f>
        <v>2340</v>
      </c>
      <c r="J58" s="77"/>
    </row>
    <row r="59" spans="1:10" ht="12.5" outlineLevel="1" x14ac:dyDescent="0.25">
      <c r="A59" s="8" t="s">
        <v>166</v>
      </c>
      <c r="B59" s="6" t="s">
        <v>174</v>
      </c>
      <c r="C59" s="20"/>
      <c r="D59" s="48">
        <v>1</v>
      </c>
      <c r="E59" s="48" t="s">
        <v>216</v>
      </c>
      <c r="F59" s="79">
        <v>2000</v>
      </c>
      <c r="G59" s="79">
        <f>F59</f>
        <v>2000</v>
      </c>
      <c r="H59" s="79">
        <f>F59</f>
        <v>2000</v>
      </c>
      <c r="I59" s="79">
        <f>H59+(H59*'Budget Parameters BCC'!$C$23)</f>
        <v>2340</v>
      </c>
      <c r="J59" s="77"/>
    </row>
    <row r="60" spans="1:10" ht="20.5" outlineLevel="1" x14ac:dyDescent="0.25">
      <c r="A60" s="8" t="s">
        <v>271</v>
      </c>
      <c r="B60" s="90" t="s">
        <v>175</v>
      </c>
      <c r="C60" s="20"/>
      <c r="D60" s="82">
        <f>'Study Parameters BCC'!D29*2</f>
        <v>0</v>
      </c>
      <c r="E60" s="48" t="s">
        <v>216</v>
      </c>
      <c r="F60" s="79">
        <v>250</v>
      </c>
      <c r="G60" s="79">
        <f t="shared" ref="G60" si="6">F60*D60</f>
        <v>0</v>
      </c>
      <c r="H60" s="79">
        <f>G60</f>
        <v>0</v>
      </c>
      <c r="I60" s="79">
        <f>H60+(H60*'Budget Parameters BCC'!$C$23)</f>
        <v>0</v>
      </c>
      <c r="J60" s="77" t="s">
        <v>255</v>
      </c>
    </row>
    <row r="61" spans="1:10" ht="20.5" outlineLevel="1" x14ac:dyDescent="0.25">
      <c r="A61" s="8" t="s">
        <v>272</v>
      </c>
      <c r="B61" s="90" t="s">
        <v>175</v>
      </c>
      <c r="C61" s="20"/>
      <c r="D61" s="82">
        <f>('Study Parameters BCC'!D26-'Study Parameters BCC'!D29)</f>
        <v>0</v>
      </c>
      <c r="E61" s="48" t="s">
        <v>216</v>
      </c>
      <c r="F61" s="79">
        <v>250</v>
      </c>
      <c r="G61" s="79">
        <f t="shared" ref="G61" si="7">F61*D61</f>
        <v>0</v>
      </c>
      <c r="H61" s="79">
        <f>G61</f>
        <v>0</v>
      </c>
      <c r="I61" s="79">
        <f>H61+(H61*'Budget Parameters BCC'!$C$23)</f>
        <v>0</v>
      </c>
      <c r="J61" s="77" t="s">
        <v>256</v>
      </c>
    </row>
    <row r="62" spans="1:10" ht="13" x14ac:dyDescent="0.3">
      <c r="A62" s="11" t="s">
        <v>2</v>
      </c>
      <c r="B62" s="12"/>
      <c r="C62" s="21"/>
      <c r="D62" s="26"/>
      <c r="E62" s="26"/>
      <c r="F62" s="80"/>
      <c r="G62" s="43">
        <f>SUM(G55:G61)</f>
        <v>4000</v>
      </c>
      <c r="H62" s="43">
        <f>SUM(H55:H61)</f>
        <v>4000</v>
      </c>
      <c r="I62" s="43">
        <f>SUM(I55:I61)</f>
        <v>4680</v>
      </c>
      <c r="J62" s="86"/>
    </row>
    <row r="63" spans="1:10" ht="15.5" x14ac:dyDescent="0.35">
      <c r="A63" s="13">
        <v>10</v>
      </c>
      <c r="B63" s="13" t="s">
        <v>60</v>
      </c>
      <c r="C63" s="19"/>
      <c r="D63" s="25"/>
      <c r="E63" s="25"/>
      <c r="F63" s="81"/>
      <c r="G63" s="40"/>
      <c r="H63" s="49"/>
      <c r="I63" s="49"/>
      <c r="J63" s="85" t="s">
        <v>209</v>
      </c>
    </row>
    <row r="64" spans="1:10" s="112" customFormat="1" ht="15.5" x14ac:dyDescent="0.35">
      <c r="A64" s="111"/>
      <c r="B64" s="104" t="s">
        <v>213</v>
      </c>
      <c r="C64" s="105"/>
      <c r="D64" s="106"/>
      <c r="E64" s="106"/>
      <c r="F64" s="107"/>
      <c r="G64" s="108"/>
      <c r="H64" s="108"/>
      <c r="I64" s="109">
        <v>0</v>
      </c>
      <c r="J64" s="110"/>
    </row>
    <row r="65" spans="1:11" ht="12.5" outlineLevel="1" x14ac:dyDescent="0.25">
      <c r="A65" s="8" t="s">
        <v>42</v>
      </c>
      <c r="B65" s="6" t="s">
        <v>61</v>
      </c>
      <c r="C65" s="20" t="s">
        <v>1</v>
      </c>
      <c r="D65" s="48"/>
      <c r="E65" s="48" t="s">
        <v>161</v>
      </c>
      <c r="F65" s="79">
        <f>VLOOKUP(E65,'Budget Parameters BCC'!$A$7:$B$19,2,FALSE)</f>
        <v>60</v>
      </c>
      <c r="G65" s="79">
        <f>D65*F65</f>
        <v>0</v>
      </c>
      <c r="H65" s="79">
        <f>G65+(G65*'Budget Parameters BCC'!$C$22)</f>
        <v>0</v>
      </c>
      <c r="I65" s="79">
        <f>H65+(H65*'Budget Parameters BCC'!$C$23)</f>
        <v>0</v>
      </c>
      <c r="J65" s="77"/>
    </row>
    <row r="66" spans="1:11" ht="12.5" outlineLevel="1" x14ac:dyDescent="0.25">
      <c r="A66" s="8" t="s">
        <v>44</v>
      </c>
      <c r="B66" s="6" t="s">
        <v>98</v>
      </c>
      <c r="C66" s="20" t="s">
        <v>103</v>
      </c>
      <c r="D66" s="48"/>
      <c r="E66" s="48" t="s">
        <v>109</v>
      </c>
      <c r="F66" s="79"/>
      <c r="G66" s="79">
        <f>D66*F66</f>
        <v>0</v>
      </c>
      <c r="H66" s="79">
        <f>G66+(G66*'Budget Parameters BCC'!$C$22)</f>
        <v>0</v>
      </c>
      <c r="I66" s="79">
        <f>H66+(H66*'Budget Parameters BCC'!$C$23)</f>
        <v>0</v>
      </c>
      <c r="J66" s="77"/>
    </row>
    <row r="67" spans="1:11" ht="12.5" outlineLevel="1" x14ac:dyDescent="0.25">
      <c r="A67" s="8" t="s">
        <v>43</v>
      </c>
      <c r="B67" s="6" t="s">
        <v>97</v>
      </c>
      <c r="C67" s="20" t="s">
        <v>1</v>
      </c>
      <c r="D67" s="48"/>
      <c r="E67" s="48" t="s">
        <v>109</v>
      </c>
      <c r="F67" s="49"/>
      <c r="G67" s="79">
        <f t="shared" ref="G67:G69" si="8">D67*F67</f>
        <v>0</v>
      </c>
      <c r="H67" s="79">
        <f>G67</f>
        <v>0</v>
      </c>
      <c r="I67" s="79">
        <f>G67</f>
        <v>0</v>
      </c>
      <c r="J67" s="77"/>
    </row>
    <row r="68" spans="1:11" ht="12.5" outlineLevel="1" x14ac:dyDescent="0.25">
      <c r="A68" s="8" t="s">
        <v>48</v>
      </c>
      <c r="B68" s="6" t="s">
        <v>49</v>
      </c>
      <c r="C68" s="20" t="s">
        <v>1</v>
      </c>
      <c r="D68" s="48"/>
      <c r="E68" s="48" t="s">
        <v>109</v>
      </c>
      <c r="F68" s="49"/>
      <c r="G68" s="79">
        <f>D68*F68</f>
        <v>0</v>
      </c>
      <c r="H68" s="79">
        <f>G68</f>
        <v>0</v>
      </c>
      <c r="I68" s="79">
        <f>G68</f>
        <v>0</v>
      </c>
      <c r="J68" s="77"/>
    </row>
    <row r="69" spans="1:11" ht="12.5" outlineLevel="1" x14ac:dyDescent="0.25">
      <c r="A69" s="8" t="s">
        <v>51</v>
      </c>
      <c r="B69" s="6" t="s">
        <v>50</v>
      </c>
      <c r="C69" s="20" t="s">
        <v>1</v>
      </c>
      <c r="D69" s="48"/>
      <c r="E69" s="48" t="s">
        <v>109</v>
      </c>
      <c r="F69" s="49"/>
      <c r="G69" s="79">
        <f t="shared" si="8"/>
        <v>0</v>
      </c>
      <c r="H69" s="79">
        <f>G69</f>
        <v>0</v>
      </c>
      <c r="I69" s="79">
        <f>G69</f>
        <v>0</v>
      </c>
      <c r="J69" s="77"/>
    </row>
    <row r="70" spans="1:11" ht="25" outlineLevel="1" x14ac:dyDescent="0.25">
      <c r="A70" s="8" t="s">
        <v>285</v>
      </c>
      <c r="B70" s="6" t="s">
        <v>286</v>
      </c>
      <c r="C70" s="20"/>
      <c r="D70" s="48"/>
      <c r="E70" s="48" t="s">
        <v>287</v>
      </c>
      <c r="F70" s="154">
        <f>'Budget Parameters BCC'!C24</f>
        <v>0.21</v>
      </c>
      <c r="G70" s="143"/>
      <c r="H70" s="143"/>
      <c r="I70" s="143">
        <f>SUM(I65:I69)*F70</f>
        <v>0</v>
      </c>
      <c r="J70" s="77" t="s">
        <v>288</v>
      </c>
      <c r="K70" s="77"/>
    </row>
    <row r="71" spans="1:11" ht="13" x14ac:dyDescent="0.3">
      <c r="A71" s="11" t="s">
        <v>2</v>
      </c>
      <c r="B71" s="12"/>
      <c r="C71" s="21"/>
      <c r="D71" s="26"/>
      <c r="E71" s="26"/>
      <c r="F71" s="80"/>
      <c r="G71" s="43">
        <f>SUM(G65:G69)</f>
        <v>0</v>
      </c>
      <c r="H71" s="43">
        <f>SUM(H65:H69)</f>
        <v>0</v>
      </c>
      <c r="I71" s="43">
        <f>SUM(I65:I70)</f>
        <v>0</v>
      </c>
      <c r="J71" s="86"/>
    </row>
    <row r="72" spans="1:11" ht="15.5" x14ac:dyDescent="0.35">
      <c r="A72" s="13">
        <v>11</v>
      </c>
      <c r="B72" s="13" t="s">
        <v>62</v>
      </c>
      <c r="C72" s="19"/>
      <c r="D72" s="25"/>
      <c r="E72" s="25"/>
      <c r="F72" s="81"/>
      <c r="G72" s="40"/>
      <c r="H72" s="49"/>
      <c r="I72" s="49"/>
      <c r="J72" s="85" t="s">
        <v>209</v>
      </c>
    </row>
    <row r="73" spans="1:11" s="112" customFormat="1" ht="15.5" x14ac:dyDescent="0.35">
      <c r="A73" s="111"/>
      <c r="B73" s="104" t="s">
        <v>213</v>
      </c>
      <c r="C73" s="105"/>
      <c r="D73" s="106"/>
      <c r="E73" s="106"/>
      <c r="F73" s="107"/>
      <c r="G73" s="108"/>
      <c r="H73" s="108"/>
      <c r="I73" s="109">
        <v>0</v>
      </c>
      <c r="J73" s="110"/>
    </row>
    <row r="74" spans="1:11" ht="12.5" outlineLevel="1" x14ac:dyDescent="0.25">
      <c r="A74" s="8" t="s">
        <v>42</v>
      </c>
      <c r="B74" s="6" t="s">
        <v>63</v>
      </c>
      <c r="C74" s="20" t="s">
        <v>65</v>
      </c>
      <c r="D74" s="82">
        <f>'Study Parameters BCC'!C19</f>
        <v>0</v>
      </c>
      <c r="E74" s="48" t="s">
        <v>164</v>
      </c>
      <c r="F74" s="79">
        <f>'Budget Parameters BCC'!B26</f>
        <v>1000</v>
      </c>
      <c r="G74" s="79">
        <f>F74*D74</f>
        <v>0</v>
      </c>
      <c r="H74" s="79">
        <f>G74</f>
        <v>0</v>
      </c>
      <c r="I74" s="79">
        <f>H74+(H74*'Budget Parameters BCC'!$C$23)</f>
        <v>0</v>
      </c>
      <c r="J74" s="77"/>
    </row>
    <row r="75" spans="1:11" ht="12.5" outlineLevel="1" x14ac:dyDescent="0.25">
      <c r="A75" s="8" t="s">
        <v>44</v>
      </c>
      <c r="B75" s="6" t="s">
        <v>64</v>
      </c>
      <c r="C75" s="20" t="s">
        <v>1</v>
      </c>
      <c r="D75" s="82">
        <f>'Study Parameters BCC'!C17*2*'Study Parameters BCC'!C14</f>
        <v>0</v>
      </c>
      <c r="E75" s="76" t="s">
        <v>154</v>
      </c>
      <c r="F75" s="79">
        <f>VLOOKUP(E75,'Budget Parameters BCC'!$A$7:$B$19,2,FALSE)</f>
        <v>40</v>
      </c>
      <c r="G75" s="79">
        <f>F75*D75</f>
        <v>0</v>
      </c>
      <c r="H75" s="79">
        <f>G75+(G75*'Budget Parameters BCC'!$C$22)</f>
        <v>0</v>
      </c>
      <c r="I75" s="79">
        <f>H75+(H75*'Budget Parameters BCC'!$C$23)</f>
        <v>0</v>
      </c>
      <c r="J75" s="77" t="s">
        <v>176</v>
      </c>
    </row>
    <row r="76" spans="1:11" ht="12.5" outlineLevel="1" x14ac:dyDescent="0.25">
      <c r="A76" s="8" t="s">
        <v>43</v>
      </c>
      <c r="B76" s="6" t="s">
        <v>64</v>
      </c>
      <c r="C76" s="20" t="s">
        <v>1</v>
      </c>
      <c r="D76" s="82">
        <f>(10*'Study Parameters BCC'!C17)/60*'Study Parameters BCC'!C14</f>
        <v>0</v>
      </c>
      <c r="E76" s="76" t="s">
        <v>155</v>
      </c>
      <c r="F76" s="79">
        <f>VLOOKUP(E76,'Budget Parameters BCC'!$A$7:$B$19,2,FALSE)</f>
        <v>100</v>
      </c>
      <c r="G76" s="79">
        <f>F76*D76</f>
        <v>0</v>
      </c>
      <c r="H76" s="79">
        <f>G76+(G76*'Budget Parameters BCC'!$C$22)</f>
        <v>0</v>
      </c>
      <c r="I76" s="79">
        <f>H76+(H76*'Budget Parameters BCC'!$C$23)</f>
        <v>0</v>
      </c>
      <c r="J76" s="77" t="s">
        <v>177</v>
      </c>
    </row>
    <row r="77" spans="1:11" ht="12.5" outlineLevel="1" x14ac:dyDescent="0.25">
      <c r="A77" s="8" t="s">
        <v>48</v>
      </c>
      <c r="B77" s="6" t="s">
        <v>57</v>
      </c>
      <c r="C77" s="20" t="s">
        <v>265</v>
      </c>
      <c r="D77" s="82">
        <f>'Study Parameters BCC'!C19*2</f>
        <v>0</v>
      </c>
      <c r="E77" s="76" t="s">
        <v>216</v>
      </c>
      <c r="F77" s="79">
        <v>250</v>
      </c>
      <c r="G77" s="79">
        <f>D77*F77</f>
        <v>0</v>
      </c>
      <c r="H77" s="79">
        <f>G77</f>
        <v>0</v>
      </c>
      <c r="I77" s="79">
        <f>H77+(H77*'Budget Parameters BCC'!$C$23)</f>
        <v>0</v>
      </c>
      <c r="J77" s="77" t="s">
        <v>266</v>
      </c>
    </row>
    <row r="78" spans="1:11" ht="12.5" outlineLevel="1" x14ac:dyDescent="0.25">
      <c r="A78" s="8" t="s">
        <v>48</v>
      </c>
      <c r="B78" s="6" t="s">
        <v>112</v>
      </c>
      <c r="C78" s="20"/>
      <c r="D78" s="48"/>
      <c r="E78" s="48"/>
      <c r="F78" s="49"/>
      <c r="G78" s="79">
        <f>F78*D78</f>
        <v>0</v>
      </c>
      <c r="H78" s="79">
        <f>G78+(G78*'Budget Parameters BCC'!$C$22)</f>
        <v>0</v>
      </c>
      <c r="I78" s="79">
        <f>H78+(H78*'Budget Parameters BCC'!$C$23)</f>
        <v>0</v>
      </c>
      <c r="J78" s="77"/>
    </row>
    <row r="79" spans="1:11" ht="25" outlineLevel="1" x14ac:dyDescent="0.25">
      <c r="A79" s="8" t="s">
        <v>285</v>
      </c>
      <c r="B79" s="6" t="s">
        <v>291</v>
      </c>
      <c r="C79" s="20"/>
      <c r="D79" s="48"/>
      <c r="E79" s="48" t="s">
        <v>287</v>
      </c>
      <c r="F79" s="154">
        <f>'Budget Parameters BCC'!C24</f>
        <v>0.21</v>
      </c>
      <c r="G79" s="143"/>
      <c r="H79" s="143"/>
      <c r="I79" s="143">
        <f>SUM(I74:I78)*F79</f>
        <v>0</v>
      </c>
      <c r="J79" s="77" t="s">
        <v>288</v>
      </c>
      <c r="K79" s="77"/>
    </row>
    <row r="80" spans="1:11" ht="13" x14ac:dyDescent="0.3">
      <c r="A80" s="11" t="s">
        <v>2</v>
      </c>
      <c r="B80" s="12"/>
      <c r="C80" s="21"/>
      <c r="D80" s="26"/>
      <c r="E80" s="26"/>
      <c r="F80" s="43"/>
      <c r="G80" s="43">
        <f>SUM(G74:G78)</f>
        <v>0</v>
      </c>
      <c r="H80" s="43">
        <f>SUM(H74:H78)</f>
        <v>0</v>
      </c>
      <c r="I80" s="43">
        <f>SUM(I73:I79)</f>
        <v>0</v>
      </c>
      <c r="J80" s="86"/>
    </row>
    <row r="81" spans="1:11" ht="15.5" x14ac:dyDescent="0.35">
      <c r="A81" s="13">
        <v>12</v>
      </c>
      <c r="B81" s="13" t="s">
        <v>100</v>
      </c>
      <c r="C81" s="19"/>
      <c r="D81" s="25"/>
      <c r="E81" s="25"/>
      <c r="F81" s="40"/>
      <c r="G81" s="40"/>
      <c r="H81" s="49"/>
      <c r="I81" s="49"/>
      <c r="J81" s="77"/>
    </row>
    <row r="82" spans="1:11" s="112" customFormat="1" ht="15.5" x14ac:dyDescent="0.35">
      <c r="A82" s="111"/>
      <c r="B82" s="104" t="s">
        <v>213</v>
      </c>
      <c r="C82" s="105"/>
      <c r="D82" s="106"/>
      <c r="E82" s="106"/>
      <c r="F82" s="107"/>
      <c r="G82" s="108"/>
      <c r="H82" s="108"/>
      <c r="I82" s="109">
        <v>0</v>
      </c>
      <c r="J82" s="110"/>
    </row>
    <row r="83" spans="1:11" ht="12.5" outlineLevel="1" x14ac:dyDescent="0.25">
      <c r="A83" s="8" t="s">
        <v>45</v>
      </c>
      <c r="B83" s="6" t="s">
        <v>99</v>
      </c>
      <c r="C83" s="20" t="s">
        <v>104</v>
      </c>
      <c r="D83" s="48"/>
      <c r="E83" s="48"/>
      <c r="F83" s="49"/>
      <c r="G83" s="49"/>
      <c r="H83" s="49">
        <f>G83</f>
        <v>0</v>
      </c>
      <c r="I83" s="49">
        <f>G83</f>
        <v>0</v>
      </c>
      <c r="J83" s="77"/>
    </row>
    <row r="84" spans="1:11" ht="12.5" outlineLevel="1" x14ac:dyDescent="0.25">
      <c r="A84" s="8" t="s">
        <v>46</v>
      </c>
      <c r="B84" s="6" t="s">
        <v>29</v>
      </c>
      <c r="C84" s="20" t="s">
        <v>102</v>
      </c>
      <c r="D84" s="48"/>
      <c r="E84" s="48"/>
      <c r="F84" s="49"/>
      <c r="G84" s="49"/>
      <c r="H84" s="49">
        <f>G84</f>
        <v>0</v>
      </c>
      <c r="I84" s="49">
        <f t="shared" ref="I84:I85" si="9">G84</f>
        <v>0</v>
      </c>
      <c r="J84" s="77"/>
    </row>
    <row r="85" spans="1:11" ht="12.5" outlineLevel="1" x14ac:dyDescent="0.25">
      <c r="A85" s="8" t="s">
        <v>47</v>
      </c>
      <c r="B85" s="6" t="s">
        <v>101</v>
      </c>
      <c r="C85" s="20" t="s">
        <v>104</v>
      </c>
      <c r="D85" s="48"/>
      <c r="E85" s="48"/>
      <c r="F85" s="49"/>
      <c r="G85" s="49"/>
      <c r="H85" s="49">
        <f>G85</f>
        <v>0</v>
      </c>
      <c r="I85" s="49">
        <f t="shared" si="9"/>
        <v>0</v>
      </c>
      <c r="J85" s="77"/>
    </row>
    <row r="86" spans="1:11" ht="25" outlineLevel="1" x14ac:dyDescent="0.25">
      <c r="A86" s="8" t="s">
        <v>289</v>
      </c>
      <c r="B86" s="6" t="s">
        <v>290</v>
      </c>
      <c r="C86" s="20"/>
      <c r="D86" s="48"/>
      <c r="E86" s="48" t="s">
        <v>287</v>
      </c>
      <c r="F86" s="154">
        <f>'Budget Parameters BCC'!C24</f>
        <v>0.21</v>
      </c>
      <c r="G86" s="143"/>
      <c r="H86" s="143"/>
      <c r="I86" s="143">
        <f>SUM(I83:I85)*F86</f>
        <v>0</v>
      </c>
      <c r="J86" s="77" t="s">
        <v>288</v>
      </c>
      <c r="K86" s="77"/>
    </row>
    <row r="87" spans="1:11" ht="13" x14ac:dyDescent="0.3">
      <c r="A87" s="11" t="s">
        <v>2</v>
      </c>
      <c r="B87" s="12"/>
      <c r="C87" s="21"/>
      <c r="D87" s="26"/>
      <c r="E87" s="26"/>
      <c r="F87" s="43"/>
      <c r="G87" s="43">
        <f>SUM(G83:G85)</f>
        <v>0</v>
      </c>
      <c r="H87" s="43">
        <f>SUM(H83:H85)</f>
        <v>0</v>
      </c>
      <c r="I87" s="43">
        <f>SUM(I83:I86)</f>
        <v>0</v>
      </c>
      <c r="J87" s="86"/>
    </row>
    <row r="88" spans="1:11" ht="12.5" x14ac:dyDescent="0.25">
      <c r="F88" s="44"/>
      <c r="H88" s="49"/>
      <c r="I88" s="49"/>
    </row>
    <row r="89" spans="1:11" ht="13" x14ac:dyDescent="0.3">
      <c r="A89" s="51" t="s">
        <v>133</v>
      </c>
      <c r="B89" s="16"/>
      <c r="C89" s="22"/>
      <c r="D89" s="27"/>
      <c r="E89" s="27"/>
      <c r="F89" s="45"/>
      <c r="G89" s="45">
        <f>SUM(G87,G71,G62,G48,G45,G41,G31,G28,G18,G9,G52,G80)</f>
        <v>25100</v>
      </c>
      <c r="H89" s="45">
        <f>SUM(H87,H71,H62,H48,H45,H41,H31,H28,H18,H9,H52,H80)</f>
        <v>25100</v>
      </c>
      <c r="I89" s="45">
        <f>SUM(I87,I71,I62,I48,I45,I41,I31,I28,I18,I9,I52,I80)</f>
        <v>29367</v>
      </c>
      <c r="J89" s="88"/>
    </row>
  </sheetData>
  <autoFilter ref="A1:J87"/>
  <customSheetViews>
    <customSheetView guid="{44F680A0-1DE8-11D3-AA98-444553540001}" showPageBreaks="1" fitToPage="1" printArea="1" showRuler="0" topLeftCell="A53">
      <selection activeCell="H85" sqref="H85"/>
      <pageMargins left="0.6692913385826772" right="0.6692913385826772" top="0.78740157480314965" bottom="0.78740157480314965" header="0.51181102362204722" footer="0.51181102362204722"/>
      <pageSetup paperSize="9" scale="64" orientation="portrait" horizontalDpi="4294967292" verticalDpi="300" r:id="rId1"/>
      <headerFooter alignWithMargins="0">
        <oddFooter>&amp;L&amp;F
Date: &amp;D&amp;CPage 2/3&amp;RHarrison Clinical Research</oddFooter>
      </headerFooter>
    </customSheetView>
    <customSheetView guid="{7C37BAE0-401E-11D3-8EB7-444553540000}" showPageBreaks="1" fitToPage="1" printArea="1" showRuler="0" topLeftCell="A30">
      <selection activeCell="H33" sqref="H33"/>
      <pageMargins left="0.6692913385826772" right="0.6692913385826772" top="0.78740157480314965" bottom="0.78740157480314965" header="0.51181102362204722" footer="0.51181102362204722"/>
      <pageSetup paperSize="9" scale="63" orientation="portrait" horizontalDpi="4294967292" verticalDpi="300" r:id="rId2"/>
      <headerFooter alignWithMargins="0">
        <oddFooter>&amp;L&amp;F
Date: &amp;D&amp;CPage 2/3&amp;RHarrison Clinical Research</oddFooter>
      </headerFooter>
    </customSheetView>
  </customSheetViews>
  <phoneticPr fontId="7" type="noConversion"/>
  <hyperlinks>
    <hyperlink ref="J55" location="'Budget Parameters BCC'!A1" display="for the correct calculation see study parameters, How to calculate PM time"/>
  </hyperlinks>
  <pageMargins left="0.6692913385826772" right="0.6692913385826772" top="0.78740157480314965" bottom="0.78740157480314965" header="0.51181102362204722" footer="0.51181102362204722"/>
  <pageSetup paperSize="9" scale="69" fitToHeight="2" orientation="landscape" r:id="rId3"/>
  <headerFooter alignWithMargins="0">
    <oddFooter>&amp;L&amp;"Arial,Cursief"&amp;8&amp;F
Copyright © 2018 by KCE Trials. All rights reserved.&amp;C&amp;"Arial,Cursief"&amp;8Page &amp;P/&amp;N&amp;R&amp;"Arial,Cursief"&amp;8&amp;A
Budget tool BCC v2.0</oddFooter>
  </headerFooter>
  <rowBreaks count="1" manualBreakCount="1">
    <brk id="62" max="16383" man="1"/>
  </rowBreaks>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27"/>
  <sheetViews>
    <sheetView zoomScaleNormal="100" workbookViewId="0">
      <selection activeCell="A27" sqref="A27"/>
    </sheetView>
  </sheetViews>
  <sheetFormatPr defaultColWidth="9.1796875" defaultRowHeight="14.5" x14ac:dyDescent="0.35"/>
  <cols>
    <col min="1" max="1" width="29.453125" style="32" customWidth="1"/>
    <col min="2" max="2" width="13.54296875" style="32" customWidth="1"/>
    <col min="3" max="3" width="8.54296875" style="32" customWidth="1"/>
    <col min="4" max="4" width="8.453125" style="32" customWidth="1"/>
    <col min="5" max="6" width="9.1796875" style="32"/>
    <col min="7" max="7" width="13.453125" style="32" customWidth="1"/>
    <col min="8" max="8" width="16.81640625" style="32" customWidth="1"/>
    <col min="9" max="16384" width="9.1796875" style="32"/>
  </cols>
  <sheetData>
    <row r="1" spans="1:19" s="1" customFormat="1" ht="20.25" customHeight="1" thickBot="1" x14ac:dyDescent="0.4">
      <c r="A1" s="52" t="s">
        <v>24</v>
      </c>
      <c r="B1" s="53"/>
      <c r="C1" s="53" t="str">
        <f>'Study Parameters BCC'!B7</f>
        <v>KCE number</v>
      </c>
      <c r="D1" s="53"/>
      <c r="E1" s="53"/>
      <c r="F1" s="53"/>
      <c r="G1" s="53"/>
      <c r="H1" s="39" t="str">
        <f>'Overall Cost BCC'!J2</f>
        <v>DD/MM/YYYY</v>
      </c>
      <c r="J1" s="164" t="s">
        <v>258</v>
      </c>
      <c r="K1" s="164"/>
      <c r="L1" s="164"/>
      <c r="M1" s="164"/>
      <c r="N1" s="164"/>
      <c r="O1" s="148"/>
      <c r="P1" s="148"/>
      <c r="Q1" s="148"/>
      <c r="R1" s="148"/>
      <c r="S1" s="148"/>
    </row>
    <row r="2" spans="1:19" customFormat="1" ht="13" thickBot="1" x14ac:dyDescent="0.3">
      <c r="A2" s="29"/>
      <c r="B2" s="30"/>
      <c r="C2" s="30"/>
      <c r="D2" s="30"/>
      <c r="E2" s="30"/>
      <c r="F2" s="30"/>
      <c r="G2" s="30"/>
      <c r="H2" s="31"/>
      <c r="J2" s="164"/>
      <c r="K2" s="164"/>
      <c r="L2" s="164"/>
      <c r="M2" s="164"/>
      <c r="N2" s="164"/>
    </row>
    <row r="3" spans="1:19" s="1" customFormat="1" ht="20.25" customHeight="1" thickBot="1" x14ac:dyDescent="0.4">
      <c r="A3" s="52" t="s">
        <v>77</v>
      </c>
      <c r="B3" s="53"/>
      <c r="C3" s="53"/>
      <c r="D3" s="53"/>
      <c r="E3" s="53"/>
      <c r="F3" s="53"/>
      <c r="G3" s="53"/>
      <c r="H3" s="54"/>
      <c r="J3" s="164"/>
      <c r="K3" s="164"/>
      <c r="L3" s="164"/>
      <c r="M3" s="164"/>
      <c r="N3" s="164"/>
    </row>
    <row r="4" spans="1:19" ht="42" x14ac:dyDescent="0.35">
      <c r="A4" s="55" t="s">
        <v>69</v>
      </c>
      <c r="B4" s="56" t="s">
        <v>279</v>
      </c>
      <c r="C4" s="55" t="s">
        <v>70</v>
      </c>
      <c r="D4" s="163" t="s">
        <v>71</v>
      </c>
      <c r="E4" s="163"/>
      <c r="F4" s="163"/>
      <c r="G4" s="56" t="s">
        <v>72</v>
      </c>
      <c r="H4" s="55" t="s">
        <v>73</v>
      </c>
    </row>
    <row r="5" spans="1:19" x14ac:dyDescent="0.35">
      <c r="A5" s="57"/>
      <c r="B5" s="57"/>
      <c r="C5" s="58"/>
      <c r="D5" s="66" t="s">
        <v>74</v>
      </c>
      <c r="E5" s="66" t="s">
        <v>75</v>
      </c>
      <c r="F5" s="66" t="s">
        <v>105</v>
      </c>
      <c r="G5" s="58"/>
      <c r="H5" s="58"/>
    </row>
    <row r="6" spans="1:19" x14ac:dyDescent="0.35">
      <c r="A6" s="67" t="s">
        <v>260</v>
      </c>
      <c r="B6" s="57"/>
      <c r="C6" s="58"/>
      <c r="D6" s="59"/>
      <c r="E6" s="59"/>
      <c r="F6" s="59"/>
      <c r="G6" s="58"/>
      <c r="H6" s="58"/>
    </row>
    <row r="7" spans="1:19" x14ac:dyDescent="0.35">
      <c r="A7" s="60" t="s">
        <v>76</v>
      </c>
      <c r="B7" s="61">
        <v>50</v>
      </c>
      <c r="C7" s="61">
        <f>B7</f>
        <v>50</v>
      </c>
      <c r="D7" s="58"/>
      <c r="E7" s="58"/>
      <c r="F7" s="58"/>
      <c r="G7" s="58"/>
      <c r="H7" s="58"/>
    </row>
    <row r="8" spans="1:19" x14ac:dyDescent="0.35">
      <c r="A8" s="60" t="s">
        <v>191</v>
      </c>
      <c r="B8" s="61">
        <f>'Budget Parameters BCC'!D45</f>
        <v>15</v>
      </c>
      <c r="C8" s="61"/>
      <c r="D8" s="61"/>
      <c r="E8" s="61"/>
      <c r="F8" s="61"/>
      <c r="G8" s="61"/>
      <c r="H8" s="61"/>
    </row>
    <row r="9" spans="1:19" x14ac:dyDescent="0.35">
      <c r="A9" s="60" t="s">
        <v>192</v>
      </c>
      <c r="B9" s="61">
        <f>'Budget Parameters BCC'!B17</f>
        <v>100</v>
      </c>
      <c r="C9" s="61">
        <v>50</v>
      </c>
      <c r="D9" s="61">
        <f t="shared" ref="D9:H9" si="0">10/60*$B$9</f>
        <v>16.666666666666664</v>
      </c>
      <c r="E9" s="61">
        <f t="shared" si="0"/>
        <v>16.666666666666664</v>
      </c>
      <c r="F9" s="61">
        <f t="shared" si="0"/>
        <v>16.666666666666664</v>
      </c>
      <c r="G9" s="61">
        <f t="shared" si="0"/>
        <v>16.666666666666664</v>
      </c>
      <c r="H9" s="61">
        <f t="shared" si="0"/>
        <v>16.666666666666664</v>
      </c>
    </row>
    <row r="10" spans="1:19" x14ac:dyDescent="0.35">
      <c r="A10" s="60" t="s">
        <v>193</v>
      </c>
      <c r="B10" s="61">
        <f>'Budget Parameters BCC'!B15</f>
        <v>40</v>
      </c>
      <c r="C10" s="61">
        <f>2.5*B10</f>
        <v>100</v>
      </c>
      <c r="D10" s="61">
        <f t="shared" ref="D10:H10" si="1">2*$B$10</f>
        <v>80</v>
      </c>
      <c r="E10" s="61">
        <f t="shared" si="1"/>
        <v>80</v>
      </c>
      <c r="F10" s="61">
        <f t="shared" si="1"/>
        <v>80</v>
      </c>
      <c r="G10" s="61">
        <f t="shared" si="1"/>
        <v>80</v>
      </c>
      <c r="H10" s="61">
        <f t="shared" si="1"/>
        <v>80</v>
      </c>
    </row>
    <row r="11" spans="1:19" x14ac:dyDescent="0.35">
      <c r="A11" s="60"/>
      <c r="B11" s="61"/>
      <c r="C11" s="61"/>
      <c r="D11" s="58"/>
      <c r="E11" s="58"/>
      <c r="F11" s="58"/>
      <c r="G11" s="58"/>
      <c r="H11" s="58"/>
    </row>
    <row r="12" spans="1:19" x14ac:dyDescent="0.35">
      <c r="A12" s="68" t="s">
        <v>259</v>
      </c>
      <c r="B12" s="69"/>
      <c r="C12" s="69">
        <f>SUM(C7:C11)</f>
        <v>200</v>
      </c>
      <c r="D12" s="69">
        <f t="shared" ref="D12:H12" si="2">SUM(D7:D11)</f>
        <v>96.666666666666657</v>
      </c>
      <c r="E12" s="69">
        <f t="shared" si="2"/>
        <v>96.666666666666657</v>
      </c>
      <c r="F12" s="69">
        <f t="shared" si="2"/>
        <v>96.666666666666657</v>
      </c>
      <c r="G12" s="69">
        <f t="shared" si="2"/>
        <v>96.666666666666657</v>
      </c>
      <c r="H12" s="69">
        <f t="shared" si="2"/>
        <v>96.666666666666657</v>
      </c>
    </row>
    <row r="13" spans="1:19" x14ac:dyDescent="0.35">
      <c r="A13" s="60" t="s">
        <v>280</v>
      </c>
      <c r="B13" s="61"/>
      <c r="C13" s="61">
        <f>'Budget Parameters BCC'!$C$22*'Site Costs BCC'!C12</f>
        <v>30</v>
      </c>
      <c r="D13" s="61">
        <f>'Budget Parameters BCC'!$C$22*'Site Costs BCC'!D12</f>
        <v>14.499999999999998</v>
      </c>
      <c r="E13" s="61">
        <f>'Budget Parameters BCC'!$C$22*'Site Costs BCC'!E12</f>
        <v>14.499999999999998</v>
      </c>
      <c r="F13" s="61">
        <f>'Budget Parameters BCC'!$C$22*'Site Costs BCC'!F12</f>
        <v>14.499999999999998</v>
      </c>
      <c r="G13" s="61">
        <f>'Budget Parameters BCC'!$C$22*'Site Costs BCC'!G12</f>
        <v>14.499999999999998</v>
      </c>
      <c r="H13" s="61">
        <f>'Budget Parameters BCC'!$C$22*'Site Costs BCC'!H12</f>
        <v>14.499999999999998</v>
      </c>
    </row>
    <row r="14" spans="1:19" x14ac:dyDescent="0.35">
      <c r="A14" s="62" t="s">
        <v>58</v>
      </c>
      <c r="B14" s="69"/>
      <c r="C14" s="69">
        <f>SUM(C12:C13)</f>
        <v>230</v>
      </c>
      <c r="D14" s="69">
        <f t="shared" ref="D14:H14" si="3">SUM(D12:D13)</f>
        <v>111.16666666666666</v>
      </c>
      <c r="E14" s="69">
        <f t="shared" si="3"/>
        <v>111.16666666666666</v>
      </c>
      <c r="F14" s="69">
        <f t="shared" si="3"/>
        <v>111.16666666666666</v>
      </c>
      <c r="G14" s="69">
        <f t="shared" si="3"/>
        <v>111.16666666666666</v>
      </c>
      <c r="H14" s="69">
        <f t="shared" si="3"/>
        <v>111.16666666666666</v>
      </c>
    </row>
    <row r="15" spans="1:19" x14ac:dyDescent="0.35">
      <c r="A15" s="62" t="s">
        <v>80</v>
      </c>
      <c r="B15" s="62">
        <f>SUM(C14+D14+E14+F14+H14)</f>
        <v>674.66666666666652</v>
      </c>
      <c r="C15" s="58"/>
      <c r="D15" s="58"/>
      <c r="E15" s="58"/>
      <c r="F15" s="58"/>
      <c r="G15" s="58"/>
      <c r="H15" s="58"/>
    </row>
    <row r="16" spans="1:19" x14ac:dyDescent="0.35">
      <c r="A16" s="62" t="s">
        <v>81</v>
      </c>
      <c r="B16" s="145">
        <f>'Budget Parameters BCC'!C23</f>
        <v>0.17</v>
      </c>
      <c r="C16" s="58"/>
      <c r="D16" s="58"/>
      <c r="E16" s="58"/>
      <c r="F16" s="58"/>
      <c r="G16" s="58"/>
      <c r="H16" s="58"/>
    </row>
    <row r="17" spans="1:8" x14ac:dyDescent="0.35">
      <c r="A17" s="63" t="s">
        <v>82</v>
      </c>
      <c r="B17" s="152">
        <f>B15*(1+B16)</f>
        <v>789.35999999999979</v>
      </c>
      <c r="C17" s="58"/>
      <c r="D17" s="58"/>
      <c r="E17" s="58"/>
      <c r="F17" s="58"/>
      <c r="G17" s="58"/>
      <c r="H17" s="58"/>
    </row>
    <row r="18" spans="1:8" ht="15" thickBot="1" x14ac:dyDescent="0.4">
      <c r="A18" s="63" t="s">
        <v>281</v>
      </c>
      <c r="B18" s="62">
        <f>'Study Parameters BCC'!C14*'Site Costs BCC'!B17</f>
        <v>0</v>
      </c>
      <c r="C18" s="58"/>
      <c r="D18" s="58"/>
      <c r="E18" s="58"/>
      <c r="F18" s="58"/>
      <c r="G18" s="58"/>
      <c r="H18" s="58"/>
    </row>
    <row r="19" spans="1:8" ht="16" thickBot="1" x14ac:dyDescent="0.4">
      <c r="A19" s="52" t="s">
        <v>78</v>
      </c>
      <c r="B19" s="53"/>
      <c r="C19" s="53"/>
      <c r="D19" s="53"/>
      <c r="E19" s="53"/>
      <c r="F19" s="53"/>
      <c r="G19" s="53"/>
      <c r="H19" s="54"/>
    </row>
    <row r="20" spans="1:8" x14ac:dyDescent="0.35">
      <c r="A20" s="64" t="s">
        <v>14</v>
      </c>
      <c r="B20" s="146">
        <f>'Study Parameters BCC'!B19</f>
        <v>0</v>
      </c>
      <c r="C20" s="58"/>
      <c r="D20" s="58"/>
      <c r="E20" s="58"/>
      <c r="F20" s="58"/>
      <c r="G20" s="58"/>
      <c r="H20" s="58"/>
    </row>
    <row r="21" spans="1:8" x14ac:dyDescent="0.35">
      <c r="A21" s="64" t="s">
        <v>79</v>
      </c>
      <c r="B21" s="61">
        <f>'Budget Parameters BCC'!B26</f>
        <v>1000</v>
      </c>
      <c r="C21" s="58"/>
      <c r="D21" s="58"/>
      <c r="E21" s="58"/>
      <c r="F21" s="58"/>
      <c r="G21" s="58"/>
      <c r="H21" s="58"/>
    </row>
    <row r="22" spans="1:8" x14ac:dyDescent="0.35">
      <c r="A22" s="64" t="s">
        <v>57</v>
      </c>
      <c r="B22" s="61">
        <f>'Budget Parameters BCC'!B27</f>
        <v>250</v>
      </c>
      <c r="C22" s="58"/>
      <c r="D22" s="58"/>
      <c r="E22" s="58"/>
      <c r="F22" s="58"/>
      <c r="G22" s="58"/>
      <c r="H22" s="58"/>
    </row>
    <row r="23" spans="1:8" x14ac:dyDescent="0.35">
      <c r="A23" s="58"/>
      <c r="B23" s="65"/>
      <c r="C23" s="58"/>
      <c r="D23" s="58"/>
      <c r="E23" s="58"/>
      <c r="F23" s="58"/>
      <c r="G23" s="58"/>
      <c r="H23" s="58"/>
    </row>
    <row r="24" spans="1:8" x14ac:dyDescent="0.35">
      <c r="A24" s="63" t="s">
        <v>106</v>
      </c>
      <c r="B24" s="152">
        <f>SUM(B21:B22)*B16+SUM(B21:B22)</f>
        <v>1462.5</v>
      </c>
      <c r="C24" s="58"/>
      <c r="D24" s="58"/>
      <c r="E24" s="58"/>
      <c r="F24" s="58"/>
      <c r="G24" s="58"/>
      <c r="H24" s="58"/>
    </row>
    <row r="25" spans="1:8" x14ac:dyDescent="0.35">
      <c r="A25" s="63" t="s">
        <v>83</v>
      </c>
      <c r="B25" s="152">
        <f>B24*B20</f>
        <v>0</v>
      </c>
      <c r="C25" s="58"/>
      <c r="D25" s="58"/>
      <c r="E25" s="58"/>
      <c r="F25" s="58"/>
      <c r="G25" s="58"/>
      <c r="H25" s="58"/>
    </row>
    <row r="26" spans="1:8" x14ac:dyDescent="0.35">
      <c r="B26" s="153"/>
    </row>
    <row r="27" spans="1:8" x14ac:dyDescent="0.35">
      <c r="A27" s="63" t="s">
        <v>282</v>
      </c>
      <c r="B27" s="152">
        <f>B25+B18</f>
        <v>0</v>
      </c>
    </row>
  </sheetData>
  <mergeCells count="2">
    <mergeCell ref="D4:F4"/>
    <mergeCell ref="J1:N3"/>
  </mergeCells>
  <dataValidations count="1">
    <dataValidation type="textLength" operator="lessThan" allowBlank="1" showInputMessage="1" showErrorMessage="1" errorTitle="Exceeded Number of Characters" error="You have exceeded the maximum amount of permitted characters. Please ensure that the field you are trying to populate contains no more than 55 characters." sqref="A22">
      <formula1>55</formula1>
    </dataValidation>
  </dataValidations>
  <pageMargins left="0.70866141732283472" right="0.70866141732283472" top="0.74803149606299213" bottom="0.74803149606299213" header="0.31496062992125984" footer="0.31496062992125984"/>
  <pageSetup paperSize="9" orientation="landscape" r:id="rId1"/>
  <headerFooter>
    <oddFooter>&amp;L&amp;"Arial,Italic"&amp;8&amp;F&amp;C&amp;"Arial,Italic"&amp;8Page &amp;P/&amp;N&amp;R&amp;"Arial,Italic"&amp;8&amp;A</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4" sqref="A4"/>
    </sheetView>
  </sheetViews>
  <sheetFormatPr defaultColWidth="8.7265625" defaultRowHeight="12.5" x14ac:dyDescent="0.25"/>
  <cols>
    <col min="1" max="1" width="117.453125" style="126" customWidth="1"/>
    <col min="2" max="16384" width="8.7265625" style="126"/>
  </cols>
  <sheetData>
    <row r="1" spans="1:1" s="141" customFormat="1" ht="80" x14ac:dyDescent="0.2">
      <c r="A1" s="140" t="s">
        <v>277</v>
      </c>
    </row>
    <row r="2" spans="1:1" x14ac:dyDescent="0.25">
      <c r="A2" s="140" t="s">
        <v>278</v>
      </c>
    </row>
    <row r="3" spans="1:1" ht="20.5" x14ac:dyDescent="0.25">
      <c r="A3" s="140" t="s">
        <v>292</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myxu xmlns="44b4060f-e070-4511-aeff-5144ea3d958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0FC48F32B665A4681032F5C01273A5E" ma:contentTypeVersion="6" ma:contentTypeDescription="Create a new document." ma:contentTypeScope="" ma:versionID="68ac0a94e8f3fbefb70814468095defa">
  <xsd:schema xmlns:xsd="http://www.w3.org/2001/XMLSchema" xmlns:xs="http://www.w3.org/2001/XMLSchema" xmlns:p="http://schemas.microsoft.com/office/2006/metadata/properties" xmlns:ns2="04c8f565-a047-4190-8d08-438114edf654" xmlns:ns3="44b4060f-e070-4511-aeff-5144ea3d9588" targetNamespace="http://schemas.microsoft.com/office/2006/metadata/properties" ma:root="true" ma:fieldsID="4479a6ab2daa97c3062920553f2d6a61" ns2:_="" ns3:_="">
    <xsd:import namespace="04c8f565-a047-4190-8d08-438114edf654"/>
    <xsd:import namespace="44b4060f-e070-4511-aeff-5144ea3d9588"/>
    <xsd:element name="properties">
      <xsd:complexType>
        <xsd:sequence>
          <xsd:element name="documentManagement">
            <xsd:complexType>
              <xsd:all>
                <xsd:element ref="ns2:SharedWithUsers" minOccurs="0"/>
                <xsd:element ref="ns2:SharingHintHash" minOccurs="0"/>
                <xsd:element ref="ns2:SharedWithDetails" minOccurs="0"/>
                <xsd:element ref="ns3:myxu" minOccurs="0"/>
                <xsd:element ref="ns2:LastSharedByUser" minOccurs="0"/>
                <xsd:element ref="ns2:LastSharedBy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c8f565-a047-4190-8d08-438114edf654"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internalName="SharedWithDetails" ma:readOnly="true">
      <xsd:simpleType>
        <xsd:restriction base="dms:Note">
          <xsd:maxLength value="255"/>
        </xsd:restriction>
      </xsd:simpleType>
    </xsd:element>
    <xsd:element name="LastSharedByUser" ma:index="12" nillable="true" ma:displayName="Last Shared By User" ma:description="" ma:internalName="LastSharedByUser" ma:readOnly="true">
      <xsd:simpleType>
        <xsd:restriction base="dms:Note">
          <xsd:maxLength value="255"/>
        </xsd:restriction>
      </xsd:simpleType>
    </xsd:element>
    <xsd:element name="LastSharedByTime" ma:index="13"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4b4060f-e070-4511-aeff-5144ea3d9588" elementFormDefault="qualified">
    <xsd:import namespace="http://schemas.microsoft.com/office/2006/documentManagement/types"/>
    <xsd:import namespace="http://schemas.microsoft.com/office/infopath/2007/PartnerControls"/>
    <xsd:element name="myxu" ma:index="11" nillable="true" ma:displayName="Date and Time" ma:internalName="myxu">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63A8A30-07DE-4467-888D-907A99B9BFD3}">
  <ds:schemaRefs>
    <ds:schemaRef ds:uri="http://schemas.microsoft.com/office/2006/metadata/longProperties"/>
  </ds:schemaRefs>
</ds:datastoreItem>
</file>

<file path=customXml/itemProps2.xml><?xml version="1.0" encoding="utf-8"?>
<ds:datastoreItem xmlns:ds="http://schemas.openxmlformats.org/officeDocument/2006/customXml" ds:itemID="{B0B035F1-5BFB-4EAA-B003-7E7147273A83}">
  <ds:schemaRefs>
    <ds:schemaRef ds:uri="http://www.w3.org/XML/1998/namespace"/>
    <ds:schemaRef ds:uri="http://purl.org/dc/dcmitype/"/>
    <ds:schemaRef ds:uri="http://schemas.microsoft.com/office/infopath/2007/PartnerControls"/>
    <ds:schemaRef ds:uri="http://schemas.openxmlformats.org/package/2006/metadata/core-properties"/>
    <ds:schemaRef ds:uri="http://schemas.microsoft.com/office/2006/documentManagement/types"/>
    <ds:schemaRef ds:uri="44b4060f-e070-4511-aeff-5144ea3d9588"/>
    <ds:schemaRef ds:uri="http://schemas.microsoft.com/office/2006/metadata/properties"/>
    <ds:schemaRef ds:uri="04c8f565-a047-4190-8d08-438114edf654"/>
    <ds:schemaRef ds:uri="http://purl.org/dc/terms/"/>
    <ds:schemaRef ds:uri="http://purl.org/dc/elements/1.1/"/>
  </ds:schemaRefs>
</ds:datastoreItem>
</file>

<file path=customXml/itemProps3.xml><?xml version="1.0" encoding="utf-8"?>
<ds:datastoreItem xmlns:ds="http://schemas.openxmlformats.org/officeDocument/2006/customXml" ds:itemID="{37DA1D62-F40A-40ED-AF89-73E6384629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4c8f565-a047-4190-8d08-438114edf654"/>
    <ds:schemaRef ds:uri="44b4060f-e070-4511-aeff-5144ea3d95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7EB264B-3BE9-4935-BC5D-7B74AF95ED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How to complete BCC</vt:lpstr>
      <vt:lpstr>Study Parameters BCC</vt:lpstr>
      <vt:lpstr>Budget Parameters BCC</vt:lpstr>
      <vt:lpstr>Overall Cost BCC</vt:lpstr>
      <vt:lpstr>Site Costs BCC</vt:lpstr>
      <vt:lpstr>info versions</vt:lpstr>
      <vt:lpstr>'Budget Parameters BCC'!Print_Area</vt:lpstr>
      <vt:lpstr>'Overall Cost BCC'!Print_Titles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KCE Trials Budgeting Template</dc:title>
  <dc:creator>kce_trials@kce.fgov.be</dc:creator>
  <cp:lastModifiedBy>Nevens Hilde</cp:lastModifiedBy>
  <cp:lastPrinted>2018-05-29T10:26:09Z</cp:lastPrinted>
  <dcterms:created xsi:type="dcterms:W3CDTF">1999-02-17T14:07:56Z</dcterms:created>
  <dcterms:modified xsi:type="dcterms:W3CDTF">2020-05-06T10:17:30Z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haredWithUsers">
    <vt:lpwstr/>
  </property>
  <property fmtid="{D5CDD505-2E9C-101B-9397-08002B2CF9AE}" pid="3" name="ContentTypeId">
    <vt:lpwstr>0x010100B0FC48F32B665A4681032F5C01273A5E</vt:lpwstr>
  </property>
</Properties>
</file>