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S:\1.04.RCT\2020-90-RCT_Trials\06_Communication\1 Website\BeNeFIT4 call open 20241028\"/>
    </mc:Choice>
  </mc:AlternateContent>
  <xr:revisionPtr revIDLastSave="0" documentId="8_{FC1F11EE-91A6-45CA-9D53-DC0E9B922750}" xr6:coauthVersionLast="47" xr6:coauthVersionMax="47" xr10:uidLastSave="{00000000-0000-0000-0000-000000000000}"/>
  <bookViews>
    <workbookView xWindow="28680" yWindow="-120" windowWidth="29040" windowHeight="15720" tabRatio="500" firstSheet="4" activeTab="7" xr2:uid="{00000000-000D-0000-FFFF-FFFF00000000}"/>
  </bookViews>
  <sheets>
    <sheet name="How to complete" sheetId="1" r:id="rId1"/>
    <sheet name="Study Parameters" sheetId="2" r:id="rId2"/>
    <sheet name="Lists" sheetId="3" state="hidden" r:id="rId3"/>
    <sheet name="Budget Parameters" sheetId="4" r:id="rId4"/>
    <sheet name="Sponsor Cost" sheetId="5" r:id="rId5"/>
    <sheet name="Site Costs BE" sheetId="6" r:id="rId6"/>
    <sheet name="Site Costs NL" sheetId="7" r:id="rId7"/>
    <sheet name="Application Form" sheetId="8" r:id="rId8"/>
    <sheet name="overall costs" sheetId="9" r:id="rId9"/>
    <sheet name="info versions" sheetId="10" state="hidden" r:id="rId10"/>
  </sheets>
  <definedNames>
    <definedName name="_xlnm._FilterDatabase" localSheetId="4" hidden="1">'Sponsor Cost'!$A$1:$I$90</definedName>
    <definedName name="_xlnm.Print_Area" localSheetId="7">'Application Form'!$A$1:$F$21</definedName>
    <definedName name="_xlnm.Print_Area" localSheetId="3">'Budget Parameters'!$A$1:$F$57</definedName>
    <definedName name="_xlnm.Print_Area" localSheetId="0">'How to complete'!$A$2:$A$10</definedName>
    <definedName name="_xlnm.Print_Area" localSheetId="9">'info versions'!$A$1:$A$7</definedName>
    <definedName name="_xlnm.Print_Area" localSheetId="8">'overall costs'!$A$1:$D$10</definedName>
    <definedName name="_xlnm.Print_Area" localSheetId="5">'Site Costs BE'!$A$1:$I$29</definedName>
    <definedName name="_xlnm.Print_Area" localSheetId="6">'Site Costs NL'!$A$1:$I$28</definedName>
    <definedName name="_xlnm.Print_Area" localSheetId="4">'Sponsor Cost'!$A$1:$O$98</definedName>
    <definedName name="_xlnm.Print_Area" localSheetId="1">'Study Parameters'!$A$1:$E$50</definedName>
    <definedName name="_xlnm.Print_Titles" localSheetId="4">'Sponsor Cost'!$1:$1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5" i="9" l="1"/>
  <c r="M37" i="5"/>
  <c r="N37" i="5"/>
  <c r="D37" i="5"/>
  <c r="E18" i="8" l="1"/>
  <c r="D18" i="8"/>
  <c r="C18" i="8"/>
  <c r="C8" i="8"/>
  <c r="F5" i="5"/>
  <c r="H5" i="5" s="1"/>
  <c r="B15" i="6"/>
  <c r="D40" i="2"/>
  <c r="D38" i="2"/>
  <c r="D37" i="2"/>
  <c r="D36" i="2"/>
  <c r="D35" i="2"/>
  <c r="D42" i="5"/>
  <c r="C24" i="2"/>
  <c r="D39" i="5"/>
  <c r="D7" i="5"/>
  <c r="D6" i="5"/>
  <c r="N96" i="5"/>
  <c r="M96" i="5"/>
  <c r="F59" i="5"/>
  <c r="G59" i="5" s="1"/>
  <c r="H59" i="5" s="1"/>
  <c r="F37" i="5"/>
  <c r="G37" i="5" s="1"/>
  <c r="H37" i="5" s="1"/>
  <c r="F35" i="5"/>
  <c r="D23" i="5"/>
  <c r="F7" i="5"/>
  <c r="B20" i="7"/>
  <c r="H10" i="7"/>
  <c r="G10" i="7"/>
  <c r="F10" i="7"/>
  <c r="E10" i="7"/>
  <c r="D10" i="7"/>
  <c r="B10" i="7"/>
  <c r="C10" i="7"/>
  <c r="B20" i="6"/>
  <c r="H10" i="6"/>
  <c r="G10" i="6"/>
  <c r="F10" i="6"/>
  <c r="E10" i="6"/>
  <c r="D10" i="6"/>
  <c r="B10" i="6"/>
  <c r="C10" i="6"/>
  <c r="C1" i="6"/>
  <c r="F89" i="5"/>
  <c r="G89" i="5" s="1"/>
  <c r="N88" i="5"/>
  <c r="M88" i="5"/>
  <c r="G87" i="5"/>
  <c r="H87" i="5"/>
  <c r="G86" i="5"/>
  <c r="H86" i="5" s="1"/>
  <c r="G85" i="5"/>
  <c r="N82" i="5"/>
  <c r="M82" i="5"/>
  <c r="F82" i="5"/>
  <c r="G81" i="5"/>
  <c r="H81" i="5"/>
  <c r="G80" i="5"/>
  <c r="H80" i="5" s="1"/>
  <c r="G79" i="5"/>
  <c r="H79" i="5" s="1"/>
  <c r="G78" i="5"/>
  <c r="H78" i="5" s="1"/>
  <c r="N74" i="5"/>
  <c r="M74" i="5"/>
  <c r="F73" i="5"/>
  <c r="F72" i="5"/>
  <c r="G72" i="5" s="1"/>
  <c r="F69" i="5"/>
  <c r="F68" i="5"/>
  <c r="F67" i="5"/>
  <c r="F66" i="5"/>
  <c r="G66" i="5" s="1"/>
  <c r="H66" i="5" s="1"/>
  <c r="F65" i="5"/>
  <c r="G65" i="5" s="1"/>
  <c r="H65" i="5" s="1"/>
  <c r="F64" i="5"/>
  <c r="G64" i="5"/>
  <c r="H64" i="5"/>
  <c r="F63" i="5"/>
  <c r="F58" i="5"/>
  <c r="G58" i="5"/>
  <c r="H58" i="5" s="1"/>
  <c r="F57" i="5"/>
  <c r="H57" i="5" s="1"/>
  <c r="F56" i="5"/>
  <c r="G56" i="5"/>
  <c r="F55" i="5"/>
  <c r="G55" i="5" s="1"/>
  <c r="G60" i="5" s="1"/>
  <c r="F52" i="5"/>
  <c r="G52" i="5" s="1"/>
  <c r="H52" i="5" s="1"/>
  <c r="F50" i="5"/>
  <c r="F49" i="5"/>
  <c r="G49" i="5"/>
  <c r="H49" i="5" s="1"/>
  <c r="F48" i="5"/>
  <c r="H48" i="5"/>
  <c r="F45" i="5"/>
  <c r="D45" i="5"/>
  <c r="F40" i="5"/>
  <c r="H35" i="5"/>
  <c r="F32" i="5"/>
  <c r="G32" i="5" s="1"/>
  <c r="D29" i="5"/>
  <c r="G20" i="5"/>
  <c r="H20" i="5" s="1"/>
  <c r="G19" i="5"/>
  <c r="H19" i="5" s="1"/>
  <c r="G18" i="5"/>
  <c r="H18" i="5"/>
  <c r="M18" i="5" s="1"/>
  <c r="F17" i="5"/>
  <c r="D17" i="5"/>
  <c r="F16" i="5"/>
  <c r="F15" i="5"/>
  <c r="D15" i="5"/>
  <c r="F14" i="5"/>
  <c r="D14" i="5"/>
  <c r="G14" i="5" s="1"/>
  <c r="H14" i="5" s="1"/>
  <c r="F13" i="5"/>
  <c r="G13" i="5" s="1"/>
  <c r="H13" i="5" s="1"/>
  <c r="F12" i="5"/>
  <c r="G12" i="5" s="1"/>
  <c r="F8" i="5"/>
  <c r="F6" i="5"/>
  <c r="F4" i="5"/>
  <c r="H4" i="5"/>
  <c r="C2" i="5"/>
  <c r="B8" i="6"/>
  <c r="F37" i="4"/>
  <c r="F38" i="4"/>
  <c r="E36" i="4"/>
  <c r="E35" i="4"/>
  <c r="D35" i="4"/>
  <c r="D38" i="4"/>
  <c r="F29" i="5"/>
  <c r="F28" i="5"/>
  <c r="B22" i="6"/>
  <c r="B21" i="6"/>
  <c r="F77" i="5"/>
  <c r="G77" i="5" s="1"/>
  <c r="E9" i="7"/>
  <c r="E12" i="7"/>
  <c r="F41" i="5"/>
  <c r="G41" i="5" s="1"/>
  <c r="H41" i="5" s="1"/>
  <c r="F25" i="5"/>
  <c r="C1" i="4"/>
  <c r="D68" i="5"/>
  <c r="D67" i="5"/>
  <c r="D63" i="5"/>
  <c r="C19" i="2"/>
  <c r="D51" i="5"/>
  <c r="D1" i="2"/>
  <c r="B1" i="2"/>
  <c r="C1" i="7"/>
  <c r="E38" i="4"/>
  <c r="G15" i="5"/>
  <c r="H15" i="5" s="1"/>
  <c r="M35" i="5"/>
  <c r="G45" i="5"/>
  <c r="H45" i="5" s="1"/>
  <c r="M81" i="5"/>
  <c r="N81" i="5"/>
  <c r="F23" i="5"/>
  <c r="G23" i="5" s="1"/>
  <c r="F27" i="5"/>
  <c r="H55" i="5"/>
  <c r="H60" i="5" s="1"/>
  <c r="F36" i="5"/>
  <c r="G36" i="5" s="1"/>
  <c r="F24" i="5"/>
  <c r="F51" i="5"/>
  <c r="G51" i="5" s="1"/>
  <c r="F26" i="5"/>
  <c r="G50" i="5"/>
  <c r="H50" i="5"/>
  <c r="M50" i="5" s="1"/>
  <c r="G4" i="5"/>
  <c r="D40" i="5"/>
  <c r="G40" i="5" s="1"/>
  <c r="H40" i="5" s="1"/>
  <c r="G63" i="5"/>
  <c r="H63" i="5"/>
  <c r="M63" i="5" s="1"/>
  <c r="G17" i="5"/>
  <c r="H17" i="5"/>
  <c r="N17" i="5" s="1"/>
  <c r="D73" i="5"/>
  <c r="G73" i="5" s="1"/>
  <c r="H73" i="5" s="1"/>
  <c r="G67" i="5"/>
  <c r="H67" i="5" s="1"/>
  <c r="N48" i="5"/>
  <c r="M48" i="5"/>
  <c r="N87" i="5"/>
  <c r="M87" i="5"/>
  <c r="G29" i="5"/>
  <c r="H29" i="5" s="1"/>
  <c r="N64" i="5"/>
  <c r="M64" i="5"/>
  <c r="N18" i="5"/>
  <c r="E13" i="7"/>
  <c r="E14" i="7"/>
  <c r="B24" i="6"/>
  <c r="B25" i="6"/>
  <c r="G68" i="5"/>
  <c r="H68" i="5"/>
  <c r="N35" i="5"/>
  <c r="D41" i="5"/>
  <c r="M4" i="5"/>
  <c r="D16" i="5"/>
  <c r="G16" i="5"/>
  <c r="H16" i="5"/>
  <c r="N4" i="5"/>
  <c r="F9" i="5"/>
  <c r="G9" i="5" s="1"/>
  <c r="H9" i="5" s="1"/>
  <c r="D24" i="5"/>
  <c r="G24" i="5" s="1"/>
  <c r="H24" i="5" s="1"/>
  <c r="D28" i="5"/>
  <c r="G28" i="5"/>
  <c r="H28" i="5"/>
  <c r="M28" i="5" s="1"/>
  <c r="H56" i="5"/>
  <c r="N56" i="5" s="1"/>
  <c r="D69" i="5"/>
  <c r="G69" i="5" s="1"/>
  <c r="H69" i="5" s="1"/>
  <c r="H85" i="5"/>
  <c r="C9" i="6"/>
  <c r="F9" i="7"/>
  <c r="F12" i="7"/>
  <c r="B21" i="7"/>
  <c r="B24" i="7"/>
  <c r="B25" i="7"/>
  <c r="D62" i="5"/>
  <c r="G62" i="5" s="1"/>
  <c r="D9" i="6"/>
  <c r="D12" i="6"/>
  <c r="B7" i="7"/>
  <c r="G9" i="7"/>
  <c r="G12" i="7"/>
  <c r="B22" i="7"/>
  <c r="E1" i="4"/>
  <c r="D8" i="5"/>
  <c r="G8" i="5"/>
  <c r="H8" i="5" s="1"/>
  <c r="D27" i="5"/>
  <c r="G35" i="5"/>
  <c r="F39" i="5"/>
  <c r="G39" i="5" s="1"/>
  <c r="H39" i="5" s="1"/>
  <c r="F62" i="5"/>
  <c r="E9" i="6"/>
  <c r="E12" i="6"/>
  <c r="C7" i="7"/>
  <c r="H9" i="7"/>
  <c r="H12" i="7"/>
  <c r="F9" i="6"/>
  <c r="F12" i="6"/>
  <c r="B8" i="7"/>
  <c r="G7" i="5"/>
  <c r="H7" i="5"/>
  <c r="N7" i="5" s="1"/>
  <c r="D26" i="5"/>
  <c r="F38" i="5"/>
  <c r="G38" i="5"/>
  <c r="H38" i="5"/>
  <c r="M38" i="5" s="1"/>
  <c r="F42" i="5"/>
  <c r="G57" i="5"/>
  <c r="B7" i="6"/>
  <c r="G9" i="6"/>
  <c r="G12" i="6"/>
  <c r="B9" i="7"/>
  <c r="C7" i="6"/>
  <c r="C12" i="6"/>
  <c r="H9" i="6"/>
  <c r="H12" i="6"/>
  <c r="C9" i="7"/>
  <c r="G6" i="5"/>
  <c r="D25" i="5"/>
  <c r="G25" i="5"/>
  <c r="H25" i="5"/>
  <c r="M25" i="5" s="1"/>
  <c r="D36" i="5"/>
  <c r="G48" i="5"/>
  <c r="D9" i="7"/>
  <c r="D12" i="7"/>
  <c r="B9" i="6"/>
  <c r="N55" i="5"/>
  <c r="G46" i="5"/>
  <c r="M17" i="5"/>
  <c r="N63" i="5"/>
  <c r="G27" i="5"/>
  <c r="H27" i="5"/>
  <c r="M27" i="5" s="1"/>
  <c r="N27" i="5"/>
  <c r="G26" i="5"/>
  <c r="H26" i="5" s="1"/>
  <c r="H6" i="5"/>
  <c r="M7" i="5"/>
  <c r="N28" i="5"/>
  <c r="N68" i="5"/>
  <c r="M68" i="5"/>
  <c r="C13" i="6"/>
  <c r="C14" i="6"/>
  <c r="H13" i="7"/>
  <c r="H14" i="7"/>
  <c r="C12" i="7"/>
  <c r="F13" i="7"/>
  <c r="F14" i="7"/>
  <c r="H13" i="6"/>
  <c r="H14" i="6"/>
  <c r="F13" i="6"/>
  <c r="F14" i="6"/>
  <c r="E13" i="6"/>
  <c r="E14" i="6"/>
  <c r="N16" i="5"/>
  <c r="M16" i="5"/>
  <c r="D13" i="6"/>
  <c r="D14" i="6"/>
  <c r="N38" i="5"/>
  <c r="G13" i="6"/>
  <c r="G14" i="6"/>
  <c r="G13" i="7"/>
  <c r="G14" i="7"/>
  <c r="G42" i="5"/>
  <c r="H42" i="5" s="1"/>
  <c r="D13" i="7"/>
  <c r="D14" i="7"/>
  <c r="N25" i="5"/>
  <c r="B17" i="6"/>
  <c r="B18" i="6"/>
  <c r="B27" i="6"/>
  <c r="C13" i="7"/>
  <c r="C14" i="7"/>
  <c r="B15" i="7"/>
  <c r="B17" i="7"/>
  <c r="B18" i="7"/>
  <c r="B27" i="7"/>
  <c r="B5" i="9"/>
  <c r="N6" i="5"/>
  <c r="M6" i="5"/>
  <c r="C5" i="9"/>
  <c r="H96" i="5"/>
  <c r="C6" i="9"/>
  <c r="B6" i="9"/>
  <c r="D6" i="9"/>
  <c r="N19" i="5" l="1"/>
  <c r="M19" i="5"/>
  <c r="N42" i="5"/>
  <c r="M42" i="5"/>
  <c r="N73" i="5"/>
  <c r="M73" i="5"/>
  <c r="N41" i="5"/>
  <c r="M41" i="5"/>
  <c r="N20" i="5"/>
  <c r="M20" i="5"/>
  <c r="N57" i="5"/>
  <c r="D15" i="8" s="1"/>
  <c r="M57" i="5"/>
  <c r="C15" i="8" s="1"/>
  <c r="N66" i="5"/>
  <c r="M66" i="5"/>
  <c r="M78" i="5"/>
  <c r="N78" i="5"/>
  <c r="N9" i="5"/>
  <c r="M9" i="5"/>
  <c r="N49" i="5"/>
  <c r="M49" i="5"/>
  <c r="N58" i="5"/>
  <c r="M58" i="5"/>
  <c r="N79" i="5"/>
  <c r="M79" i="5"/>
  <c r="N86" i="5"/>
  <c r="M86" i="5"/>
  <c r="M39" i="5"/>
  <c r="N39" i="5"/>
  <c r="G30" i="5"/>
  <c r="H23" i="5"/>
  <c r="M24" i="5"/>
  <c r="N24" i="5"/>
  <c r="M8" i="5"/>
  <c r="N8" i="5"/>
  <c r="M29" i="5"/>
  <c r="C16" i="8" s="1"/>
  <c r="N29" i="5"/>
  <c r="D16" i="8" s="1"/>
  <c r="H51" i="5"/>
  <c r="H53" i="5" s="1"/>
  <c r="G53" i="5"/>
  <c r="N45" i="5"/>
  <c r="N46" i="5" s="1"/>
  <c r="H46" i="5"/>
  <c r="M45" i="5"/>
  <c r="M46" i="5" s="1"/>
  <c r="G33" i="5"/>
  <c r="H32" i="5"/>
  <c r="M80" i="5"/>
  <c r="N80" i="5"/>
  <c r="M40" i="5"/>
  <c r="N40" i="5"/>
  <c r="M67" i="5"/>
  <c r="N67" i="5"/>
  <c r="N65" i="5"/>
  <c r="M65" i="5"/>
  <c r="G70" i="5"/>
  <c r="H62" i="5"/>
  <c r="N69" i="5"/>
  <c r="M69" i="5"/>
  <c r="H77" i="5"/>
  <c r="G83" i="5"/>
  <c r="N26" i="5"/>
  <c r="M26" i="5"/>
  <c r="H36" i="5"/>
  <c r="G43" i="5"/>
  <c r="N15" i="5"/>
  <c r="M15" i="5"/>
  <c r="G21" i="5"/>
  <c r="H12" i="5"/>
  <c r="N52" i="5"/>
  <c r="M52" i="5"/>
  <c r="G75" i="5"/>
  <c r="H72" i="5"/>
  <c r="N13" i="5"/>
  <c r="M13" i="5"/>
  <c r="M59" i="5"/>
  <c r="N59" i="5"/>
  <c r="N60" i="5" s="1"/>
  <c r="N14" i="5"/>
  <c r="M14" i="5"/>
  <c r="G90" i="5"/>
  <c r="H89" i="5"/>
  <c r="H90" i="5" s="1"/>
  <c r="M55" i="5"/>
  <c r="N50" i="5"/>
  <c r="M56" i="5"/>
  <c r="N85" i="5"/>
  <c r="M85" i="5"/>
  <c r="E15" i="8"/>
  <c r="H10" i="5"/>
  <c r="N5" i="5"/>
  <c r="N10" i="5" s="1"/>
  <c r="M5" i="5"/>
  <c r="M10" i="5" s="1"/>
  <c r="G5" i="5"/>
  <c r="G10" i="5" s="1"/>
  <c r="G92" i="5" s="1"/>
  <c r="M60" i="5" l="1"/>
  <c r="M12" i="5"/>
  <c r="M21" i="5" s="1"/>
  <c r="H21" i="5"/>
  <c r="N12" i="5"/>
  <c r="N21" i="5" s="1"/>
  <c r="N77" i="5"/>
  <c r="N83" i="5" s="1"/>
  <c r="M77" i="5"/>
  <c r="M83" i="5" s="1"/>
  <c r="H83" i="5"/>
  <c r="N89" i="5"/>
  <c r="N90" i="5" s="1"/>
  <c r="N92" i="5" s="1"/>
  <c r="M89" i="5"/>
  <c r="M90" i="5" s="1"/>
  <c r="D12" i="8"/>
  <c r="C14" i="8"/>
  <c r="H75" i="5"/>
  <c r="M72" i="5"/>
  <c r="M75" i="5" s="1"/>
  <c r="N72" i="5"/>
  <c r="N75" i="5" s="1"/>
  <c r="N62" i="5"/>
  <c r="N70" i="5" s="1"/>
  <c r="H70" i="5"/>
  <c r="M62" i="5"/>
  <c r="M70" i="5" s="1"/>
  <c r="D14" i="8"/>
  <c r="N36" i="5"/>
  <c r="N43" i="5" s="1"/>
  <c r="N94" i="5" s="1"/>
  <c r="C3" i="9" s="1"/>
  <c r="M36" i="5"/>
  <c r="M43" i="5" s="1"/>
  <c r="H43" i="5"/>
  <c r="N51" i="5"/>
  <c r="N53" i="5" s="1"/>
  <c r="M51" i="5"/>
  <c r="M53" i="5" s="1"/>
  <c r="N23" i="5"/>
  <c r="N30" i="5" s="1"/>
  <c r="H30" i="5"/>
  <c r="M23" i="5"/>
  <c r="M30" i="5" s="1"/>
  <c r="N32" i="5"/>
  <c r="N33" i="5" s="1"/>
  <c r="M32" i="5"/>
  <c r="M33" i="5" s="1"/>
  <c r="H33" i="5"/>
  <c r="H95" i="5" s="1"/>
  <c r="M94" i="5" l="1"/>
  <c r="B3" i="9" s="1"/>
  <c r="M92" i="5"/>
  <c r="H92" i="5"/>
  <c r="C7" i="9"/>
  <c r="C11" i="9" s="1"/>
  <c r="C6" i="8" s="1"/>
  <c r="H94" i="5"/>
  <c r="D13" i="8"/>
  <c r="E14" i="8"/>
  <c r="C13" i="8"/>
  <c r="E13" i="8" s="1"/>
  <c r="N95" i="5"/>
  <c r="C4" i="9" s="1"/>
  <c r="M95" i="5"/>
  <c r="B4" i="9" s="1"/>
  <c r="B7" i="9" s="1"/>
  <c r="B10" i="9" s="1"/>
  <c r="C4" i="8" s="1"/>
  <c r="C12" i="8"/>
  <c r="E12" i="8" s="1"/>
  <c r="D3" i="9"/>
  <c r="D17" i="8"/>
  <c r="E17" i="8" s="1"/>
  <c r="D4" i="9" l="1"/>
  <c r="D7" i="9"/>
  <c r="E16" i="8"/>
  <c r="C19"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1" authorId="0" shapeId="0" xr:uid="{00000000-0006-0000-0100-000002000000}">
      <text>
        <r>
          <rPr>
            <sz val="9"/>
            <color rgb="FF000000"/>
            <rFont val="Tahoma"/>
            <family val="2"/>
            <charset val="1"/>
          </rPr>
          <t xml:space="preserve">
will be completed automatically</t>
        </r>
      </text>
    </comment>
    <comment ref="B46" authorId="0" shapeId="0" xr:uid="{00000000-0006-0000-0100-000001000000}">
      <text>
        <r>
          <rPr>
            <sz val="9"/>
            <color rgb="FF000000"/>
            <rFont val="Tahoma"/>
            <family val="2"/>
            <charset val="1"/>
          </rPr>
          <t xml:space="preserve">Complexity level 2
- IMP or device can be used prescription based or purchased without further requirements (eg no kit number allocation);
- No extensive training programme for implementation of a new technique required (Training in the study protocol and study procedures do not qualify as intensive training)
Complexity level 3
- Manufacturing/purchasing/labelling* of study medication/placebo that has a marketing authorisation in Europe and is used within the label or off-label with provided this is established practice and supported by sufficient published evidence and/or guidelines
- Manufacturing/purchasing/labelling* of a class I or IIa medical device that is CE marked
- New (surgical, diagnostic, therapeutic) technique is applied that requires an extensive training programme of the sites
*Note that if the intervention can be purchased without any further requirements regarding packaging and labelling, complexity level 2 applies. 
Complexity level 4
- Drug repurposing studies requiring manufacturing/purchasing/labelling of study medication or 
- Studies requiring manufacturing/purchasing/labelling of study medication for which there is no marketing authorisation in Europe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Nevens Hilde</author>
  </authors>
  <commentList>
    <comment ref="B15" authorId="0" shapeId="0" xr:uid="{318D31DA-B7C6-4231-A129-AD919A531CFA}">
      <text>
        <r>
          <rPr>
            <b/>
            <sz val="9"/>
            <color indexed="81"/>
            <rFont val="Tahoma"/>
            <family val="2"/>
          </rPr>
          <t>Nevens Hilde:</t>
        </r>
        <r>
          <rPr>
            <sz val="9"/>
            <color indexed="81"/>
            <rFont val="Tahoma"/>
            <family val="2"/>
          </rPr>
          <t xml:space="preserve">
based on IFIC 15</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D6" authorId="0" shapeId="0" xr:uid="{00000000-0006-0000-0400-000001000000}">
      <text>
        <r>
          <rPr>
            <sz val="9"/>
            <color rgb="FF000000"/>
            <rFont val="Tahoma"/>
            <family val="2"/>
            <charset val="1"/>
          </rPr>
          <t>adapt with planned number of on site visits</t>
        </r>
      </text>
    </comment>
    <comment ref="D7" authorId="0" shapeId="0" xr:uid="{00000000-0006-0000-0400-000002000000}">
      <text>
        <r>
          <rPr>
            <sz val="9"/>
            <color rgb="FF000000"/>
            <rFont val="Tahoma"/>
            <family val="2"/>
            <charset val="1"/>
          </rPr>
          <t>adapt with planned number of remote visits</t>
        </r>
      </text>
    </comment>
  </commentList>
</comments>
</file>

<file path=xl/sharedStrings.xml><?xml version="1.0" encoding="utf-8"?>
<sst xmlns="http://schemas.openxmlformats.org/spreadsheetml/2006/main" count="569" uniqueCount="426">
  <si>
    <r>
      <rPr>
        <b/>
        <sz val="10"/>
        <rFont val="Wingdings"/>
        <charset val="2"/>
      </rPr>
      <t>0</t>
    </r>
    <r>
      <rPr>
        <b/>
        <sz val="10"/>
        <rFont val="Arial"/>
        <family val="2"/>
        <charset val="1"/>
      </rPr>
      <t xml:space="preserve"> Tab study parameters
</t>
    </r>
    <r>
      <rPr>
        <sz val="10"/>
        <rFont val="Arial"/>
        <family val="2"/>
        <charset val="1"/>
      </rPr>
      <t xml:space="preserve">- Cells in yellow should be completed to the specifications of your trial.
- These data are linked to formulas in the other tabs. Do not remove or add lines in this tab.
</t>
    </r>
  </si>
  <si>
    <r>
      <rPr>
        <b/>
        <sz val="10"/>
        <rFont val="Wingdings"/>
        <charset val="2"/>
      </rPr>
      <t>0</t>
    </r>
    <r>
      <rPr>
        <b/>
        <sz val="10"/>
        <rFont val="Arial"/>
        <family val="2"/>
        <charset val="1"/>
      </rPr>
      <t xml:space="preserve"> Tab budget parameters
</t>
    </r>
    <r>
      <rPr>
        <sz val="10"/>
        <rFont val="Arial"/>
        <family val="2"/>
        <charset val="1"/>
      </rPr>
      <t>- This tab contains the costs for the personnel involved in the trial
- These values should not be changed without the prior agreement ZonMw/KCE</t>
    </r>
  </si>
  <si>
    <r>
      <rPr>
        <b/>
        <sz val="10"/>
        <rFont val="Wingdings"/>
        <charset val="2"/>
      </rPr>
      <t>0</t>
    </r>
    <r>
      <rPr>
        <b/>
        <sz val="10"/>
        <rFont val="Arial"/>
        <family val="2"/>
        <charset val="1"/>
      </rPr>
      <t xml:space="preserve"> Tab Sponsor costs
</t>
    </r>
    <r>
      <rPr>
        <sz val="10"/>
        <rFont val="Arial"/>
        <family val="2"/>
        <charset val="1"/>
      </rPr>
      <t>- This tab needs to be completed with the estimated budget for the whole trial. For some of the activities, a fixed amount is proposed based on the above mentioned rates and real time estimations. In other cases cells needs to be completed if no link to the study parameters tab exists - carefully check formulas and guidelines
- In the case of a fixed amount (FX) the margin is already included.</t>
    </r>
  </si>
  <si>
    <r>
      <rPr>
        <b/>
        <sz val="10"/>
        <rFont val="Wingdings"/>
        <charset val="2"/>
      </rPr>
      <t>0</t>
    </r>
    <r>
      <rPr>
        <b/>
        <sz val="10"/>
        <rFont val="Arial"/>
        <family val="2"/>
        <charset val="1"/>
      </rPr>
      <t xml:space="preserve"> Tabs site costs BE / Site Costs NL
</t>
    </r>
    <r>
      <rPr>
        <sz val="10"/>
        <rFont val="Arial"/>
        <family val="2"/>
        <charset val="1"/>
      </rPr>
      <t>- This tab can be completed with the estimated budget per study visit for the participating sites (which should be consistent with the table of trial visits and procedures in the protocol).
- The current lay-out is generic and should be made study specific.</t>
    </r>
  </si>
  <si>
    <t>BeNeFIT Trial</t>
  </si>
  <si>
    <t>Note that the information in this sheet should reflect the most recent version of the protocol - in case of discrepancies, the protocol will prevail</t>
  </si>
  <si>
    <t>Study Parameters</t>
  </si>
  <si>
    <t>Study Title</t>
  </si>
  <si>
    <t xml:space="preserve">BeNeFIT Reference Number </t>
  </si>
  <si>
    <t>Number</t>
  </si>
  <si>
    <t xml:space="preserve"> (assigned when selected)</t>
  </si>
  <si>
    <t>Protocol version</t>
  </si>
  <si>
    <t>Budget version date</t>
  </si>
  <si>
    <t>DD/MM/YYYY</t>
  </si>
  <si>
    <t xml:space="preserve"> </t>
  </si>
  <si>
    <t>Number of sites BE</t>
  </si>
  <si>
    <t>Number of sites NL</t>
  </si>
  <si>
    <t>Total number of sites</t>
  </si>
  <si>
    <t>Trial with GPs</t>
  </si>
  <si>
    <t xml:space="preserve"> (select from list)</t>
  </si>
  <si>
    <r>
      <rPr>
        <b/>
        <sz val="10"/>
        <rFont val="Arial"/>
        <family val="2"/>
        <charset val="1"/>
      </rPr>
      <t xml:space="preserve">Trial with
</t>
    </r>
    <r>
      <rPr>
        <sz val="10"/>
        <rFont val="Arial"/>
        <family val="2"/>
        <charset val="1"/>
      </rPr>
      <t xml:space="preserve">- </t>
    </r>
    <r>
      <rPr>
        <b/>
        <sz val="10"/>
        <rFont val="Arial"/>
        <family val="2"/>
        <charset val="1"/>
      </rPr>
      <t>IMP</t>
    </r>
    <r>
      <rPr>
        <sz val="10"/>
        <rFont val="Arial"/>
        <family val="2"/>
        <charset val="1"/>
      </rPr>
      <t xml:space="preserve"> (Investigational Medicinal Product) or </t>
    </r>
    <r>
      <rPr>
        <b/>
        <sz val="10"/>
        <rFont val="Arial"/>
        <family val="2"/>
        <charset val="1"/>
      </rPr>
      <t>MD</t>
    </r>
    <r>
      <rPr>
        <sz val="10"/>
        <rFont val="Arial"/>
        <family val="2"/>
        <charset val="1"/>
      </rPr>
      <t xml:space="preserve"> (Medical Device) if not prescription based
- Non standard of care local lab analysis/imaging/technical assessments</t>
    </r>
  </si>
  <si>
    <t>Trial subject to Clinical Trial Regulation</t>
  </si>
  <si>
    <t>Actual Date</t>
  </si>
  <si>
    <t>Study timelines</t>
  </si>
  <si>
    <t>DBL (Data Base Lock)</t>
  </si>
  <si>
    <t>CSR (Clinical Study Report)</t>
  </si>
  <si>
    <t>Total duration of the project FPI to CSR (in months):</t>
  </si>
  <si>
    <t>Total duration of the project where monitoring is needed FPI to DBL (in months)</t>
  </si>
  <si>
    <t>Total duration of the project (in years)</t>
  </si>
  <si>
    <t>Recruitment period (in months)</t>
  </si>
  <si>
    <t>Monitoring</t>
  </si>
  <si>
    <t>Planned number of on-site monitoring visits per site (for the total duration of the study)</t>
  </si>
  <si>
    <t>Planned number of remote monitoring contacts per site (for the total duration of the study)</t>
  </si>
  <si>
    <t>Planned number of monitoring visits abroad</t>
  </si>
  <si>
    <t xml:space="preserve">depending on the sponsor country this will be visits multiplied by number of sites in BE or NL and will also depend on decision of outourcing monitoring to a coordinating centre in the other country complete according to the monitoring plan) </t>
  </si>
  <si>
    <t>DSMB to be installed</t>
  </si>
  <si>
    <t>General complexity level of the trial</t>
  </si>
  <si>
    <t>cells in yellow are to be completed</t>
  </si>
  <si>
    <t>List</t>
  </si>
  <si>
    <t>value</t>
  </si>
  <si>
    <t>GPs/IMP_MD/CTR</t>
  </si>
  <si>
    <t>yes</t>
  </si>
  <si>
    <t>no</t>
  </si>
  <si>
    <t>Complexity level</t>
  </si>
  <si>
    <t>BeNeFIT trial</t>
  </si>
  <si>
    <t>Scroll down for indication for budget for Project Management, Pharmacy Fees and Lab fees</t>
  </si>
  <si>
    <t>Budget Parameters</t>
  </si>
  <si>
    <t>Study team involved</t>
  </si>
  <si>
    <t>Position</t>
  </si>
  <si>
    <t>PM</t>
  </si>
  <si>
    <t>Project Manager</t>
  </si>
  <si>
    <t>CRA</t>
  </si>
  <si>
    <t>Clinical Research Associate</t>
  </si>
  <si>
    <t>CI</t>
  </si>
  <si>
    <t>Chief Investigator</t>
  </si>
  <si>
    <t>Co CI</t>
  </si>
  <si>
    <t>Co-Chief Investigator</t>
  </si>
  <si>
    <t>CTA</t>
  </si>
  <si>
    <t>Clinical Trial Administrator</t>
  </si>
  <si>
    <t>Auditor</t>
  </si>
  <si>
    <t>STAT</t>
  </si>
  <si>
    <t>Statistician</t>
  </si>
  <si>
    <t>DM</t>
  </si>
  <si>
    <t>Data Manager</t>
  </si>
  <si>
    <t>SN</t>
  </si>
  <si>
    <t>Study Nurse</t>
  </si>
  <si>
    <t>HE</t>
  </si>
  <si>
    <t>Health Economist</t>
  </si>
  <si>
    <t>PI</t>
  </si>
  <si>
    <t>Principal Investigator</t>
  </si>
  <si>
    <t>Pharm</t>
  </si>
  <si>
    <t>Pharmacist</t>
  </si>
  <si>
    <t>PI nonMD</t>
  </si>
  <si>
    <t>Principal Investigator non MD</t>
  </si>
  <si>
    <t>Add other roles if relevant</t>
  </si>
  <si>
    <t>Other budget relevant info</t>
  </si>
  <si>
    <t>Margin (in %) if applicable:</t>
  </si>
  <si>
    <t>Overhead (in %) if applicable:</t>
  </si>
  <si>
    <t>NA</t>
  </si>
  <si>
    <t>VAT (in %) on services if applicable</t>
  </si>
  <si>
    <t>VAT (in %) on IMP if applicable</t>
  </si>
  <si>
    <t>START UP</t>
  </si>
  <si>
    <t>per site</t>
  </si>
  <si>
    <t>Archiving</t>
  </si>
  <si>
    <t>per box</t>
  </si>
  <si>
    <t>1 box per site depending on number of patients</t>
  </si>
  <si>
    <t>Transportation fee</t>
  </si>
  <si>
    <t>fee to cover transportation costs for monitoring visits, inlcudes any margin - overhead not applicable</t>
  </si>
  <si>
    <t>Travel costs if monitoring visits are scheduled abroad (this is not the standard practice expected)</t>
  </si>
  <si>
    <t>How to calculate the PM time</t>
  </si>
  <si>
    <t>Example for basic trial with 15 sites</t>
  </si>
  <si>
    <t>Example for basic trial with 30 sites</t>
  </si>
  <si>
    <t>Example for a GP trial with 100 sites</t>
  </si>
  <si>
    <r>
      <rPr>
        <sz val="10"/>
        <rFont val="Arial"/>
        <family val="2"/>
        <charset val="1"/>
      </rPr>
      <t>basis for each trial = 0,3 FTE</t>
    </r>
    <r>
      <rPr>
        <b/>
        <i/>
        <sz val="10"/>
        <rFont val="Arial"/>
        <family val="2"/>
        <charset val="1"/>
      </rPr>
      <t>*</t>
    </r>
  </si>
  <si>
    <t>* can be upgraded by 0,4 FTE in case of complex study with placebo production, extensive training programme, ... (complexity level 3)</t>
  </si>
  <si>
    <t>Per site 0,025 FTE to be added to the basis FTE up to 25 sites</t>
  </si>
  <si>
    <t>From 25 sites onwards, 0,0125 FTE for the # of sites&gt;25 to be added to the the first amount</t>
  </si>
  <si>
    <t>For GP trials, 0,00625 FTE to be added to the basis FTE per GP site</t>
  </si>
  <si>
    <t>Total FTE planned for line 9a in the tab sponsor costs for project managment tasks</t>
  </si>
  <si>
    <t>The above calculation takes into account the active study period; for long term extension this should be devided by 2 or even reduced further</t>
  </si>
  <si>
    <r>
      <rPr>
        <b/>
        <sz val="12"/>
        <rFont val="Arial"/>
        <family val="2"/>
        <charset val="1"/>
      </rPr>
      <t xml:space="preserve">KCE/ZonMW approved fees for pharmacy activities in clincial trials - </t>
    </r>
    <r>
      <rPr>
        <b/>
        <sz val="10"/>
        <rFont val="Arial"/>
        <family val="2"/>
        <charset val="1"/>
      </rPr>
      <t>to be used for site costs calculation if applicable</t>
    </r>
  </si>
  <si>
    <r>
      <rPr>
        <b/>
        <sz val="12"/>
        <color rgb="FF000000"/>
        <rFont val="Calibri"/>
        <family val="2"/>
        <charset val="1"/>
      </rPr>
      <t xml:space="preserve">transit
</t>
    </r>
    <r>
      <rPr>
        <sz val="10"/>
        <color rgb="FF000000"/>
        <rFont val="Calibri"/>
        <family val="2"/>
        <charset val="1"/>
      </rPr>
      <t>(IMP is not stored at the pharamcy but at the research department)</t>
    </r>
  </si>
  <si>
    <r>
      <rPr>
        <b/>
        <sz val="12"/>
        <color rgb="FF000000"/>
        <rFont val="Calibri"/>
        <family val="2"/>
        <charset val="1"/>
      </rPr>
      <t xml:space="preserve">at pharmacy
</t>
    </r>
    <r>
      <rPr>
        <sz val="10"/>
        <color rgb="FF000000"/>
        <rFont val="Calibri"/>
        <family val="2"/>
        <charset val="1"/>
      </rPr>
      <t>(IMP is stored at the pharmacy)</t>
    </r>
  </si>
  <si>
    <t>start-up fee (includes reading protocol, setting up file, review contract, initiation and close out) - FIX no margin</t>
  </si>
  <si>
    <t>yearly fee (to be calculated for every 12 months after initiation visit, not calendar based, includes time for follow-up and maintenance of the file, monitoring  and storage of returned medication if applicable) - FIX no margin</t>
  </si>
  <si>
    <t>storage yearly fee (to be calculated for every 12 months after initiation visit, not calendar based)  - FIX no margin</t>
  </si>
  <si>
    <t>reception, check (transfer delivery if appl) -  - FIX no margin</t>
  </si>
  <si>
    <t>preparation medication</t>
  </si>
  <si>
    <t>per protocol</t>
  </si>
  <si>
    <t>individual delivery (medication / co-medication)</t>
  </si>
  <si>
    <t>individual delivery (medication / co-medication), + labelling if applicable</t>
  </si>
  <si>
    <t>extra labelling if per batch and not per individual delivery -  - FIX no margin</t>
  </si>
  <si>
    <r>
      <rPr>
        <b/>
        <sz val="12"/>
        <rFont val="Arial"/>
        <family val="2"/>
        <charset val="1"/>
      </rPr>
      <t xml:space="preserve">KCE/ZonMw approved fees for laboratory activities in clincial trials - </t>
    </r>
    <r>
      <rPr>
        <b/>
        <sz val="10"/>
        <rFont val="Arial"/>
        <family val="2"/>
        <charset val="1"/>
      </rPr>
      <t>to be used for site costs calculation if applicable</t>
    </r>
  </si>
  <si>
    <t>by lab/site</t>
  </si>
  <si>
    <t>Blood sampling and sending to lab for central analysis</t>
  </si>
  <si>
    <t>Blood sampling, processing and sending to lab for central analysis</t>
  </si>
  <si>
    <t>Storage yearly fee (to be calculated for every 12 months after initiation visit, not calendar based) - FIX no margin</t>
  </si>
  <si>
    <t>If separate batches to be sent to central lab (cost per batch)</t>
  </si>
  <si>
    <t>Units</t>
  </si>
  <si>
    <t>No. of units</t>
  </si>
  <si>
    <t>Team member</t>
  </si>
  <si>
    <t>Unit cost</t>
  </si>
  <si>
    <t>Cost (EURO)</t>
  </si>
  <si>
    <t>Margin incl</t>
  </si>
  <si>
    <t xml:space="preserve">Comments, typical values as guidance </t>
  </si>
  <si>
    <t>Additional info</t>
  </si>
  <si>
    <t>Comments from sponsor</t>
  </si>
  <si>
    <t>Trial</t>
  </si>
  <si>
    <t>Project Design and Set up</t>
  </si>
  <si>
    <t>1a</t>
  </si>
  <si>
    <t>• Clinical Study Protocol incl stats, economic input, any rework, meetings
• Subject Information and Consent including translations (FR, ENG, NL)
• Budget calculation
• KCE contract negotiation and status updates
• Development of Plans (Risk Assessment and Risk Management Plan, Monitoring Plan, Data Management Plan, Safety Management Plan, Communication Plan, ...)
• Amendments</t>
  </si>
  <si>
    <t>FX</t>
  </si>
  <si>
    <t>1b</t>
  </si>
  <si>
    <t>Country specific adaptations and translations</t>
  </si>
  <si>
    <t>1c</t>
  </si>
  <si>
    <t>Site selection including feasibility assessment/visit on site</t>
  </si>
  <si>
    <t>1d</t>
  </si>
  <si>
    <t>Site selection including feasibility assessment/visit remote</t>
  </si>
  <si>
    <t>1e</t>
  </si>
  <si>
    <t>Collaborator/site contracts (set-up, negotiation and finalisation)</t>
  </si>
  <si>
    <t>1f</t>
  </si>
  <si>
    <t>Develop and maintain website and recruitment materials and tools</t>
  </si>
  <si>
    <t>SUM</t>
  </si>
  <si>
    <t>Regulatory and Ethics Review</t>
  </si>
  <si>
    <t>2a</t>
  </si>
  <si>
    <t>Initial Leading Ethics Committee submission/Competent Authorities (CTR if applicable) BE</t>
  </si>
  <si>
    <t xml:space="preserve">2b </t>
  </si>
  <si>
    <t>Initial Leading Ethics Committee submission/Competent Authorities (CTR if applicable) NL</t>
  </si>
  <si>
    <t>2c</t>
  </si>
  <si>
    <t>Initial Ethics Committee submission in participating sites/letter of Director BE</t>
  </si>
  <si>
    <t>depending on IMP trial and hospital setting</t>
  </si>
  <si>
    <t>2d</t>
  </si>
  <si>
    <t>Initial Ethics Committee submission in participating sites/lokale uitvoerbaarheid  NL</t>
  </si>
  <si>
    <t>2e</t>
  </si>
  <si>
    <t>Communication with EC &amp; authorities during the Project</t>
  </si>
  <si>
    <t>2f</t>
  </si>
  <si>
    <t>only for IMP trials</t>
  </si>
  <si>
    <t>2g</t>
  </si>
  <si>
    <t>Subject Insurance BE</t>
  </si>
  <si>
    <t>indicate the fee and provide evidence for cost</t>
  </si>
  <si>
    <t>2h</t>
  </si>
  <si>
    <t>Subject Insurance NL</t>
  </si>
  <si>
    <t>2i</t>
  </si>
  <si>
    <t>Fees for EC and Authority submission if applicable</t>
  </si>
  <si>
    <t>3a</t>
  </si>
  <si>
    <t>Study Training - CRAs</t>
  </si>
  <si>
    <t>hours</t>
  </si>
  <si>
    <t>up to 16h per CRA</t>
  </si>
  <si>
    <t>3b</t>
  </si>
  <si>
    <t>Study Initiation Visit</t>
  </si>
  <si>
    <t>8h - 20h per visit</t>
  </si>
  <si>
    <t>3c</t>
  </si>
  <si>
    <t>Study Monitoring Visits</t>
  </si>
  <si>
    <t>12h - 20h per visit</t>
  </si>
  <si>
    <t>3d</t>
  </si>
  <si>
    <t>Closure Visit</t>
  </si>
  <si>
    <t>8h - 16h per visit</t>
  </si>
  <si>
    <t>3e</t>
  </si>
  <si>
    <t>Off-site monitoring and site contacts</t>
  </si>
  <si>
    <t>e.g. 3h per contact per site - but will depend on risk assessment, number of patients, number of data points - to be adapted in formula depending on study
can be performed by data manager or CRA</t>
  </si>
  <si>
    <t>3f</t>
  </si>
  <si>
    <t>fixed amount per monitoring visit margin included, no overhead</t>
  </si>
  <si>
    <t>3g</t>
  </si>
  <si>
    <t>travel costs monitoring visits abroad</t>
  </si>
  <si>
    <t>fixed cost for travel to sites or meetings - adapt with the number of meetings abroad</t>
  </si>
  <si>
    <t>Quality Assurance</t>
  </si>
  <si>
    <t>4a</t>
  </si>
  <si>
    <t>TMF Handling &amp; Administration</t>
  </si>
  <si>
    <t>5a</t>
  </si>
  <si>
    <t>TMF Preparation at start</t>
  </si>
  <si>
    <t>depending on complexity and IMP</t>
  </si>
  <si>
    <t>5b</t>
  </si>
  <si>
    <t>Investigator Study File at start</t>
  </si>
  <si>
    <t>typically 4h per file</t>
  </si>
  <si>
    <t>5c</t>
  </si>
  <si>
    <t>Shipment and Distribution Services</t>
  </si>
  <si>
    <t>only occasionally applicable</t>
  </si>
  <si>
    <t>5d</t>
  </si>
  <si>
    <t>Administration and Documentation during trial</t>
  </si>
  <si>
    <t>8h -16h per site per year</t>
  </si>
  <si>
    <t>5e</t>
  </si>
  <si>
    <t>Site payment calculation</t>
  </si>
  <si>
    <t>payments</t>
  </si>
  <si>
    <t>per payment per site checked by CRA and DM, confirmed by PM, assuming 2 payments/yr</t>
  </si>
  <si>
    <t>5f</t>
  </si>
  <si>
    <t>Administration of Site Payments</t>
  </si>
  <si>
    <t>1h per site per payment, assuming 2 payments/yr - adapt if payment will be less frequent</t>
  </si>
  <si>
    <t>5g</t>
  </si>
  <si>
    <t>box</t>
  </si>
  <si>
    <t>assuming 2 boxes for the whole trial and 1 box for every 4 sites for 25 yrs archiving - adapt where applicable eg GP study</t>
  </si>
  <si>
    <t xml:space="preserve">Safety </t>
  </si>
  <si>
    <t>6a</t>
  </si>
  <si>
    <t>DSMB Meetings &amp; FU (if needed), includes time for preparation by statistician</t>
  </si>
  <si>
    <t>assuming 2 per year, if not linked to TSC</t>
  </si>
  <si>
    <t>Data Management</t>
  </si>
  <si>
    <t>7a</t>
  </si>
  <si>
    <t>depending on the data complexity of the trial</t>
  </si>
  <si>
    <t>7b</t>
  </si>
  <si>
    <t>Use of electronic questionnaires, randomisation (Codes, IXRS,…), kit management and integration into eCRF or other platforms linked to the eCRF</t>
  </si>
  <si>
    <t>enter the number of  platforms communicating with the eCRF in column D if applicable - includes costs for module and integration into eCRF</t>
  </si>
  <si>
    <t>7c</t>
  </si>
  <si>
    <t>Hosting of the database</t>
  </si>
  <si>
    <t>max yearly fee if not on hopsital server; replace "0" by "1" in the formula if applicable</t>
  </si>
  <si>
    <t>7d</t>
  </si>
  <si>
    <t>• Data Coding AEs
• Data Coding Medication
• Data validation &amp; QC
• Import of data ( ECG, lab, etc.)
• Programming of queries
• Running query software, cleaning and distributing queries
• Query Resolution
• Database lock</t>
  </si>
  <si>
    <t>set at 2h per patient. Depending on complexity, IMP involvement, trials with a long term follow-up or very limited number of data points: adjust formula (see guidelines)</t>
  </si>
  <si>
    <t>7f</t>
  </si>
  <si>
    <t>Costs for data linkage (in case national number is used to link administrative databases and study data)</t>
  </si>
  <si>
    <t xml:space="preserve">enter "1" in column D if applicable </t>
  </si>
  <si>
    <t>Statistics, report and publication</t>
  </si>
  <si>
    <t xml:space="preserve">8a </t>
  </si>
  <si>
    <t>Statistical analysis plan, randomisation and statistical programming</t>
  </si>
  <si>
    <t xml:space="preserve">8b </t>
  </si>
  <si>
    <t>8c</t>
  </si>
  <si>
    <t>Publication, incl revision</t>
  </si>
  <si>
    <t>8d</t>
  </si>
  <si>
    <t>Supplementary Database lock / Analysis of Long Term Follow-Up/Report</t>
  </si>
  <si>
    <t>Enter the number of additional database locks according to the agreed analysis plan in column D</t>
  </si>
  <si>
    <t>Project Management</t>
  </si>
  <si>
    <t>9a</t>
  </si>
  <si>
    <t>Project Management (not included in the above headings)</t>
  </si>
  <si>
    <t>FTE</t>
  </si>
  <si>
    <t>for the correct calculation see budget parameters, How to calculate PM time</t>
  </si>
  <si>
    <t>9b</t>
  </si>
  <si>
    <t>Liaison KCE-ZonMW and Project Status Reports</t>
  </si>
  <si>
    <t>monthly update calls</t>
  </si>
  <si>
    <t>9c</t>
  </si>
  <si>
    <t>Investigator Meeting(s), initial meeting includes time from PM, CI, STAT, CRA, CTA, other</t>
  </si>
  <si>
    <t>mtg</t>
  </si>
  <si>
    <t>for initial meeting</t>
  </si>
  <si>
    <t>9d</t>
  </si>
  <si>
    <t>Investigator Meeting(s), subsequent meeting(s)</t>
  </si>
  <si>
    <t>for subsequent meeting if relevant - detail number of meetings and rationale</t>
  </si>
  <si>
    <t>9e</t>
  </si>
  <si>
    <t>Investigator Meeting(s), results</t>
  </si>
  <si>
    <t>presentation of results</t>
  </si>
  <si>
    <t>9f</t>
  </si>
  <si>
    <t>Steering Committee meeting(s), includes time from PM, CI, STAT, EXT</t>
  </si>
  <si>
    <t>3/yr the first year, 2/yr consecutive yrs</t>
  </si>
  <si>
    <t>9g</t>
  </si>
  <si>
    <t>Study Team Meeting/Trial Management Group Meeting, included time from PM, CRA, CTA, CI</t>
  </si>
  <si>
    <t>2-weekly meetings with team during recruitment period</t>
  </si>
  <si>
    <t>9h</t>
  </si>
  <si>
    <t>monthly meetings with team during FU period</t>
  </si>
  <si>
    <t>Patient and Public Involvement</t>
  </si>
  <si>
    <t>10a</t>
  </si>
  <si>
    <t>Patient involvement in study project design and set-up</t>
  </si>
  <si>
    <t>10b</t>
  </si>
  <si>
    <t>Patient involvement in Trial Steering Committee Meetings</t>
  </si>
  <si>
    <t>10c</t>
  </si>
  <si>
    <t>Other activities for patient involvment (if applicable)</t>
  </si>
  <si>
    <t>oth</t>
  </si>
  <si>
    <t>IMP/Intervention Handling</t>
  </si>
  <si>
    <t>11a</t>
  </si>
  <si>
    <t>IMP or intervention Accountability</t>
  </si>
  <si>
    <t>11b</t>
  </si>
  <si>
    <t>Sourcing of IMP/comparator/placebo/device (incl import license if appl)</t>
  </si>
  <si>
    <t>units</t>
  </si>
  <si>
    <t>EXT</t>
  </si>
  <si>
    <t>11c</t>
  </si>
  <si>
    <t>Storage &amp; distribution</t>
  </si>
  <si>
    <t>11d</t>
  </si>
  <si>
    <t>Packaging, blinding, labelling</t>
  </si>
  <si>
    <t>11e</t>
  </si>
  <si>
    <t>IMP destruction &amp; recovery unused products</t>
  </si>
  <si>
    <t>11f</t>
  </si>
  <si>
    <t>VAT on IMP/Intervention if applicable</t>
  </si>
  <si>
    <t>%</t>
  </si>
  <si>
    <t>only include if VAT is not deductible for your institution - otherwise delete this line</t>
  </si>
  <si>
    <t>External vendors/contractors/central review/other</t>
  </si>
  <si>
    <t>12a</t>
  </si>
  <si>
    <t>Study specific equipment</t>
  </si>
  <si>
    <t>unit</t>
  </si>
  <si>
    <t>12b</t>
  </si>
  <si>
    <t>External vendor</t>
  </si>
  <si>
    <t>hours/unit</t>
  </si>
  <si>
    <t>12c</t>
  </si>
  <si>
    <t>Central Review</t>
  </si>
  <si>
    <t>12d</t>
  </si>
  <si>
    <t xml:space="preserve">Vouchers for patients </t>
  </si>
  <si>
    <t>only include if applicable and justifiable there are travel costs or costs for inconvenience for the patient is not deductible for your institution - otherwise delete this line</t>
  </si>
  <si>
    <t>12e</t>
  </si>
  <si>
    <t>VAT on external services</t>
  </si>
  <si>
    <t>Overall Cost total excluding advance payments</t>
  </si>
  <si>
    <t>Sponsor Costs for milestones</t>
  </si>
  <si>
    <t>Based on activity or service performed</t>
  </si>
  <si>
    <t>Site Costs</t>
  </si>
  <si>
    <t>Per Patient Cost</t>
  </si>
  <si>
    <t>Procedure</t>
  </si>
  <si>
    <t>Budget
hourly fee - FX</t>
  </si>
  <si>
    <t>Screening/Randomisation</t>
  </si>
  <si>
    <t>Treatment Phase</t>
  </si>
  <si>
    <t>Study Treat discontinuation/ Early Termination Visit</t>
  </si>
  <si>
    <t>FU Phase</t>
  </si>
  <si>
    <t>V1</t>
  </si>
  <si>
    <t>V2</t>
  </si>
  <si>
    <t>V…</t>
  </si>
  <si>
    <t>Study specific time (not Standard of Care)</t>
  </si>
  <si>
    <t>Informed consent</t>
  </si>
  <si>
    <t>IMP or placebo dispensing  if applicable</t>
  </si>
  <si>
    <t>Physician time</t>
  </si>
  <si>
    <t>Study Coordinator time (questionnaires and data entry)</t>
  </si>
  <si>
    <t xml:space="preserve">Total </t>
  </si>
  <si>
    <t>Margin</t>
  </si>
  <si>
    <t>Cost per completed patient</t>
  </si>
  <si>
    <t>Overhead Hospital (delete if GP)</t>
  </si>
  <si>
    <t>Total cost per patient</t>
  </si>
  <si>
    <t>Total cost for all patients</t>
  </si>
  <si>
    <t>General Site Costs</t>
  </si>
  <si>
    <t>start-up fee</t>
  </si>
  <si>
    <t>Total general site costs/site</t>
  </si>
  <si>
    <t>For all sites</t>
  </si>
  <si>
    <t xml:space="preserve">Total cost (patients and general) </t>
  </si>
  <si>
    <t>At first submission RO (Research Outline)</t>
  </si>
  <si>
    <r>
      <rPr>
        <sz val="10"/>
        <rFont val="Arial"/>
        <family val="2"/>
        <charset val="1"/>
      </rPr>
      <t>Amount to enter in "</t>
    </r>
    <r>
      <rPr>
        <b/>
        <sz val="10"/>
        <rFont val="Arial"/>
        <family val="2"/>
        <charset val="1"/>
      </rPr>
      <t>5.1 Grant requested from ZonMw</t>
    </r>
    <r>
      <rPr>
        <sz val="10"/>
        <rFont val="Arial"/>
        <family val="2"/>
        <charset val="1"/>
      </rPr>
      <t>":</t>
    </r>
  </si>
  <si>
    <t>At Full Research Proposal (FRP) submission</t>
  </si>
  <si>
    <t>1.1 Personele kosten</t>
  </si>
  <si>
    <t>1.2 Materiële kosten</t>
  </si>
  <si>
    <t>1.3 Apparatuurkosten</t>
  </si>
  <si>
    <t>1.4 Implementatiekosten</t>
  </si>
  <si>
    <t>1.5 Overige kosten</t>
  </si>
  <si>
    <t>This tab is used for reference only to ZonMW and KCE Trials</t>
  </si>
  <si>
    <t>TOTAL TRIAL</t>
  </si>
  <si>
    <t>Total Sponsor costs</t>
  </si>
  <si>
    <t>Activity Based costing</t>
  </si>
  <si>
    <t>VAT If applicable</t>
  </si>
  <si>
    <t>include VAT where applicable and non-deductible; formula to be adjusted accordingly</t>
  </si>
  <si>
    <t>TOTAL VAT inclusive (if applicable)</t>
  </si>
  <si>
    <t>2.0 version used for the first BeNeFIT call</t>
  </si>
  <si>
    <t>3.0 version to be used for BeNeFIT II call
- adjusted for advance payments
- added fee for EudraCT reporting
- wording adjusted to be in line with Regulation
- included formula automatic calculation for project management
- replaced SAE by SUSAR
- adapted for VAT situation in BE</t>
  </si>
  <si>
    <t>3.1 version to be used for BeNeFIT II call
- corrected formula in "overall costs"</t>
  </si>
  <si>
    <t xml:space="preserve">4.0 BeNeFIT 2 call - FRP stage
- indexation of prices FX and hourly fees
- march 2020 = 1,7410 versus budget tool July 2017 = 1,6406 - factor x1,04 to be applied on budget parameters and fixed amounts
- application of complexity levels that will drive costs for set-up, monitoring, project management and data management
- added adjudication if needed for endpoint evaluation
- added layer for IMP and non SoC assessments: differentiation for contracting costs, payment calculation and monitoring
- added need for DSMB
- added start-up fee for lab
- added website and promotional material
- simplified ethics and regulatory section taking into account CTR and IMP involvement
- development of monitoring plan added to the design and set-up
- added additional lines for data management, adjusted for complexity
- added costs for data linkage if needed for clinical endpoint collection (replacing data management activities)
- additional line added for additional stat analysis if required by the protocol
- changed status reporting to FX monthly fee
</t>
  </si>
  <si>
    <t>4.1 BeNeFIT 3 call
- only indexed figures kept
- adjusted fee for report allowing inclusion of health economic analysis
- added "application form" tab to facilitate completing the aims form</t>
  </si>
  <si>
    <t>This tab is only created to help you complete the application form in the "Mijn ZonMw" application form, amounts in the other tabs are considered prevailing for your project budget.</t>
  </si>
  <si>
    <t>eTMF</t>
  </si>
  <si>
    <t>Hourly rate (based on index 01/06/2024)</t>
  </si>
  <si>
    <t>Travel cost for monitoring abroad (including any overnight stay - max amount/visit)</t>
  </si>
  <si>
    <t>this is an example for medium complexity study in a hospital setting
to be adapted according to training requirement, team involved (eg. 239 € for GP)</t>
  </si>
  <si>
    <t>Index (01/06/2024 = 2,0807) multipl factor</t>
  </si>
  <si>
    <t>depending on involvement of external services and study setting</t>
  </si>
  <si>
    <t>including hosting fee</t>
  </si>
  <si>
    <t>1242,92 €/collaborator/site if involvedment of several parties - 248,58€/site if GPs or non-hospital setting - 621,46€/collaborator if no tender required
adjust formula if needed</t>
  </si>
  <si>
    <t>Following amounts can be allocated up to a maximum of 11 951,18 €: 
- Sponsor audit including TMF: up to 50%
- Site audit: up to 50%
- TMF audit: up to 25%
- Audit part of a systems audit (eCRF, safety, …): up to 25%
This section is not part of the milestone payments - paid on performance</t>
  </si>
  <si>
    <t>eTMF license</t>
  </si>
  <si>
    <t xml:space="preserve">paid as variable cost up to this amount </t>
  </si>
  <si>
    <t>5h</t>
  </si>
  <si>
    <t>8e</t>
  </si>
  <si>
    <t>Publication of the protocol including open access fees</t>
  </si>
  <si>
    <t>maximum fee for the publication of the protocol - not part of the milestones - paid when protocol has been published based on invoice provided</t>
  </si>
  <si>
    <t>includes the budget for the open access publication</t>
  </si>
  <si>
    <t>Copyright © 2024 by KCE Trials. All rights reserved.
The budget tool and guidelines are developed by KCE Trials. If you wish to use this budget tool outside the KCE Trials Programme or the BeNeFIT call, you should contact trials@kce.fgov.be.
Tell us how and why you wish to use the tool. Please include your contact details: name, institution/company, address, telephone number, and email.</t>
  </si>
  <si>
    <t>Info in this tab is a demo. 
Please adapt according to your protocol!</t>
  </si>
  <si>
    <t>total amount NL</t>
  </si>
  <si>
    <t>total amount BE</t>
  </si>
  <si>
    <t>% of costs for NL</t>
  </si>
  <si>
    <t>% of costs for BE</t>
  </si>
  <si>
    <t>BE</t>
  </si>
  <si>
    <t>NL</t>
  </si>
  <si>
    <t>site costs</t>
  </si>
  <si>
    <r>
      <t xml:space="preserve">Reporting of study results in </t>
    </r>
    <r>
      <rPr>
        <sz val="8"/>
        <color rgb="FFFF0000"/>
        <rFont val="Arial"/>
        <family val="2"/>
      </rPr>
      <t>CTIS</t>
    </r>
    <r>
      <rPr>
        <sz val="8"/>
        <rFont val="Arial"/>
        <family val="2"/>
        <charset val="1"/>
      </rPr>
      <t xml:space="preserve"> (where appplicable)</t>
    </r>
  </si>
  <si>
    <t>Number of participants</t>
  </si>
  <si>
    <t>Number of participants screened BE</t>
  </si>
  <si>
    <t>Number of participants screened NL</t>
  </si>
  <si>
    <t>Number of participants randomised BE</t>
  </si>
  <si>
    <t>Number of participants randomised NL</t>
  </si>
  <si>
    <t>Number of participants completing BE</t>
  </si>
  <si>
    <t>Number of participants completing NL</t>
  </si>
  <si>
    <t>Total number of participants randomised</t>
  </si>
  <si>
    <t>Number of visits per participant</t>
  </si>
  <si>
    <t>FPI (First Participant In)</t>
  </si>
  <si>
    <t>LPI (Last Participant In)</t>
  </si>
  <si>
    <t>LPLV (Last Participant Last Visit)</t>
  </si>
  <si>
    <t>• Design of eCRF including all necessary development steps and UAT
• License for eCRF software
• Design of Clinical Trial Database (including ePROs and eQoL)
• Design of the Safety Database if applicable
• Writing and updating of the Data Management Plan
• eCRF updates during the study
• Database lock
• Archiving of the database</t>
  </si>
  <si>
    <t>This excel sheet should be read together with the guidance notes which give more detailed information and practical examples.</t>
  </si>
  <si>
    <r>
      <t xml:space="preserve">
</t>
    </r>
    <r>
      <rPr>
        <sz val="10"/>
        <color theme="1"/>
        <rFont val="Arial"/>
        <family val="2"/>
      </rPr>
      <t>Note that cells with data in</t>
    </r>
    <r>
      <rPr>
        <sz val="10"/>
        <color rgb="FF0070C0"/>
        <rFont val="Arial"/>
        <family val="2"/>
      </rPr>
      <t xml:space="preserve"> </t>
    </r>
    <r>
      <rPr>
        <b/>
        <sz val="10"/>
        <color rgb="FF0070C0"/>
        <rFont val="Arial"/>
        <family val="2"/>
      </rPr>
      <t>blue</t>
    </r>
    <r>
      <rPr>
        <sz val="10"/>
        <color theme="1"/>
        <rFont val="Arial"/>
        <family val="2"/>
      </rPr>
      <t xml:space="preserve"> contain formulas and should not be changed as they automatically calculate a total based on data entered in other cells (yellow cells) unless there are project-specfic changes required. In this case, explain in column O
</t>
    </r>
  </si>
  <si>
    <r>
      <t>There are 4 complexity levels that will drive the costs of the trial; in the BeNeFIT 4</t>
    </r>
    <r>
      <rPr>
        <sz val="10"/>
        <rFont val="Arial"/>
        <family val="2"/>
      </rPr>
      <t xml:space="preserve"> programme, all trials will be level 2 or 3. For more information, check the budget guidelines</t>
    </r>
  </si>
  <si>
    <t>indicate the fees that are charged by CCMO/METC for evaluation of protocols (NA in Belgium for academic trials)</t>
  </si>
  <si>
    <t>from ZonMw</t>
  </si>
  <si>
    <t>from KCE</t>
  </si>
  <si>
    <t>Personnel costs for the project, total to be entered in Mijn ZonMw</t>
  </si>
  <si>
    <t>Material costs for the project, total to be entered in Mijn ZonMw</t>
  </si>
  <si>
    <t>Equipment costs for the project, total to be entered in Mijn ZonMw</t>
  </si>
  <si>
    <t>enter amount if applicable, implementation costs for the project, total to be entered in Mijn ZonMw</t>
  </si>
  <si>
    <t>other costs for the project, total to be entered in Mijn ZonMw</t>
  </si>
  <si>
    <t>total amount requested from KCE, total to be entered in Mijn ZonMw</t>
  </si>
  <si>
    <t>Total to be entered in Mijn ZonMw at these subjects (green cells)</t>
  </si>
  <si>
    <t>25 000€ is deducted from the country that is the main applicant - switch as necessary in the tab sponsor costs</t>
  </si>
  <si>
    <t>Amount from these costs to be contributed by cofinancing or grant recipient</t>
  </si>
  <si>
    <t>Amount to be requested from ZonMw</t>
  </si>
  <si>
    <t>Amount to be requested from KCE</t>
  </si>
  <si>
    <r>
      <t>Amount to enter in "</t>
    </r>
    <r>
      <rPr>
        <b/>
        <sz val="10"/>
        <rFont val="Arial"/>
        <family val="2"/>
      </rPr>
      <t>5.2 Grant requested from KCE</t>
    </r>
    <r>
      <rPr>
        <sz val="10"/>
        <rFont val="Arial"/>
        <family val="2"/>
        <charset val="1"/>
      </rPr>
      <t>":</t>
    </r>
  </si>
  <si>
    <t>total amount Belgian Coordinator/Sponsor + Site Costs BE (incl.VAT)</t>
  </si>
  <si>
    <t xml:space="preserve">total amount </t>
  </si>
  <si>
    <t>This table will be used for the financial accountability of the Dutch beneficiary to ZonMw at the end of trial</t>
  </si>
  <si>
    <t>The system will calculate the co-financing by ZonMw</t>
  </si>
  <si>
    <t>2.2 Co-financing and Grant Recipient's contribution (Eigen bijdrage) and advance payment</t>
  </si>
  <si>
    <r>
      <t xml:space="preserve">enter amount here, if applicable, </t>
    </r>
    <r>
      <rPr>
        <b/>
        <sz val="10"/>
        <rFont val="Arial"/>
        <family val="2"/>
      </rPr>
      <t>separated by country</t>
    </r>
  </si>
  <si>
    <r>
      <t>Amount to enter in "</t>
    </r>
    <r>
      <rPr>
        <b/>
        <sz val="10"/>
        <rFont val="Arial"/>
        <family val="2"/>
      </rPr>
      <t>5.3 Cofinancing and Grant recipient's contribution</t>
    </r>
    <r>
      <rPr>
        <sz val="10"/>
        <rFont val="Arial"/>
        <family val="2"/>
        <charset val="1"/>
      </rPr>
      <t>":</t>
    </r>
  </si>
  <si>
    <t>2.1 Financing by KCE</t>
  </si>
  <si>
    <t>n/a</t>
  </si>
  <si>
    <t>• Generation of tables and listings
• Statistical analysis and report
• Clinical Study Report
• HTA analysis</t>
  </si>
  <si>
    <t>a total amount of 25 000€ will be paid as an advance payment to cover the costs for protocol development and feasibility - this amount is consequently deducted from the total amount covering section 1 and should be moved to the country of the main applicant as applicable</t>
  </si>
  <si>
    <t>hours spent on gathering documents and preparing the submission</t>
  </si>
  <si>
    <t>3 patients to attend each TSC (NL, FL, WALL)</t>
  </si>
  <si>
    <t>4.2 BeNeFIT 4 call
- new index applied
- alligned with KCE call (a.o. removed SUSARs and adjudication from study parameters)
- added eTMF
- tab application form adjusted to ZonMw Platform and the new lines to be entered</t>
  </si>
  <si>
    <t xml:space="preserve">total amount Dutch Coordinator/Sponsor + Site Costs NL (incl. VAT)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</si>
</sst>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quot;€ &quot;* #,##0.00_ ;_ &quot;€ &quot;* \-#,##0.00_ ;_ &quot;€ &quot;* \-??_ ;_ @_ "/>
    <numFmt numFmtId="165" formatCode="d/mm/yy;@"/>
    <numFmt numFmtId="166" formatCode="d/mm/yyyy;@"/>
    <numFmt numFmtId="167" formatCode="0.0"/>
    <numFmt numFmtId="168" formatCode="0.0000"/>
    <numFmt numFmtId="169" formatCode="#,##0.00&quot; €&quot;"/>
    <numFmt numFmtId="170" formatCode="_-* #,##0.00\ [$€-813]_-;\-* #,##0.00\ [$€-813]_-;_-* \-??\ [$€-813]_-;_-@_-"/>
    <numFmt numFmtId="171" formatCode="0.000"/>
    <numFmt numFmtId="172" formatCode="0.00000"/>
    <numFmt numFmtId="173" formatCode="&quot;€ &quot;#,##0.00"/>
    <numFmt numFmtId="174" formatCode="_ * #,##0.00_-\ [$€-1]_ ;_ * #,##0.00\-\ [$€-1]_ ;_ * &quot;-&quot;??_-\ [$€-1]_ ;_ @_ "/>
    <numFmt numFmtId="175" formatCode="_-* #,##0.00\ &quot;€&quot;_-;\-* #,##0.00\ &quot;€&quot;_-;_-* &quot;-&quot;??\ &quot;€&quot;_-;_-@_-"/>
  </numFmts>
  <fonts count="55" x14ac:knownFonts="1">
    <font>
      <sz val="10"/>
      <name val="Arial"/>
      <charset val="1"/>
    </font>
    <font>
      <sz val="10"/>
      <color theme="1"/>
      <name val="Arial"/>
      <family val="2"/>
    </font>
    <font>
      <sz val="10"/>
      <name val="Arial"/>
      <family val="2"/>
      <charset val="1"/>
    </font>
    <font>
      <sz val="11"/>
      <color rgb="FF000000"/>
      <name val="Calibri"/>
      <family val="2"/>
      <charset val="1"/>
    </font>
    <font>
      <b/>
      <sz val="10"/>
      <color rgb="FF9BBB59"/>
      <name val="Arial"/>
      <family val="2"/>
      <charset val="1"/>
    </font>
    <font>
      <b/>
      <sz val="10"/>
      <name val="Wingdings"/>
      <charset val="2"/>
    </font>
    <font>
      <b/>
      <sz val="10"/>
      <name val="Arial"/>
      <family val="2"/>
      <charset val="1"/>
    </font>
    <font>
      <b/>
      <sz val="10"/>
      <color rgb="FFC0504D"/>
      <name val="Arial"/>
      <family val="2"/>
      <charset val="1"/>
    </font>
    <font>
      <b/>
      <sz val="12"/>
      <name val="Arial"/>
      <family val="2"/>
      <charset val="1"/>
    </font>
    <font>
      <i/>
      <sz val="8"/>
      <color rgb="FFFF0000"/>
      <name val="Arial"/>
      <family val="2"/>
      <charset val="1"/>
    </font>
    <font>
      <sz val="10"/>
      <color rgb="FF9BBB59"/>
      <name val="Arial"/>
      <family val="2"/>
      <charset val="1"/>
    </font>
    <font>
      <sz val="10"/>
      <color rgb="FFFF0000"/>
      <name val="Arial"/>
      <family val="2"/>
      <charset val="1"/>
    </font>
    <font>
      <sz val="9"/>
      <color rgb="FF000000"/>
      <name val="Tahoma"/>
      <family val="2"/>
      <charset val="1"/>
    </font>
    <font>
      <b/>
      <u/>
      <sz val="10"/>
      <name val="Arial"/>
      <family val="2"/>
      <charset val="1"/>
    </font>
    <font>
      <i/>
      <sz val="9"/>
      <name val="Arial"/>
      <family val="2"/>
      <charset val="1"/>
    </font>
    <font>
      <sz val="12"/>
      <name val="Arial"/>
      <family val="2"/>
      <charset val="1"/>
    </font>
    <font>
      <i/>
      <sz val="8"/>
      <name val="Arial"/>
      <family val="2"/>
      <charset val="1"/>
    </font>
    <font>
      <b/>
      <i/>
      <sz val="10"/>
      <name val="Arial"/>
      <family val="2"/>
      <charset val="1"/>
    </font>
    <font>
      <b/>
      <sz val="12"/>
      <color rgb="FF000000"/>
      <name val="Calibri"/>
      <family val="2"/>
      <charset val="1"/>
    </font>
    <font>
      <sz val="10"/>
      <color rgb="FF000000"/>
      <name val="Calibri"/>
      <family val="2"/>
      <charset val="1"/>
    </font>
    <font>
      <b/>
      <sz val="8"/>
      <name val="Arial"/>
      <family val="2"/>
      <charset val="1"/>
    </font>
    <font>
      <sz val="8"/>
      <name val="Arial"/>
      <family val="2"/>
      <charset val="1"/>
    </font>
    <font>
      <b/>
      <sz val="16"/>
      <name val="Arial"/>
      <family val="2"/>
      <charset val="1"/>
    </font>
    <font>
      <b/>
      <sz val="12"/>
      <color rgb="FF000000"/>
      <name val="Arial"/>
      <family val="2"/>
      <charset val="1"/>
    </font>
    <font>
      <sz val="8"/>
      <color rgb="FFFF0000"/>
      <name val="Arial"/>
      <family val="2"/>
      <charset val="1"/>
    </font>
    <font>
      <u/>
      <sz val="10"/>
      <color rgb="FF0000FF"/>
      <name val="Arial"/>
      <family val="2"/>
      <charset val="1"/>
    </font>
    <font>
      <b/>
      <sz val="11"/>
      <color rgb="FFFF0000"/>
      <name val="Arial"/>
      <family val="2"/>
      <charset val="1"/>
    </font>
    <font>
      <b/>
      <sz val="8"/>
      <color rgb="FF000000"/>
      <name val="Arial"/>
      <family val="2"/>
      <charset val="1"/>
    </font>
    <font>
      <sz val="11"/>
      <color rgb="FF000000"/>
      <name val="Arial"/>
      <family val="2"/>
      <charset val="1"/>
    </font>
    <font>
      <sz val="8"/>
      <color rgb="FF000000"/>
      <name val="Arial"/>
      <family val="2"/>
      <charset val="1"/>
    </font>
    <font>
      <sz val="10"/>
      <name val="Arial"/>
      <family val="2"/>
    </font>
    <font>
      <b/>
      <sz val="10"/>
      <name val="Arial"/>
      <family val="2"/>
    </font>
    <font>
      <sz val="10"/>
      <name val="Arial"/>
      <family val="2"/>
    </font>
    <font>
      <sz val="10"/>
      <name val="Arial"/>
      <family val="2"/>
    </font>
    <font>
      <b/>
      <sz val="9"/>
      <color indexed="81"/>
      <name val="Tahoma"/>
      <family val="2"/>
    </font>
    <font>
      <sz val="9"/>
      <color indexed="81"/>
      <name val="Tahoma"/>
      <family val="2"/>
    </font>
    <font>
      <sz val="10"/>
      <color rgb="FF000000"/>
      <name val="Calibri"/>
      <family val="2"/>
    </font>
    <font>
      <sz val="8"/>
      <name val="Arial"/>
      <family val="2"/>
    </font>
    <font>
      <b/>
      <sz val="11"/>
      <color rgb="FFC00000"/>
      <name val="Arial"/>
      <family val="2"/>
    </font>
    <font>
      <sz val="8"/>
      <color rgb="FF000000"/>
      <name val="Arial"/>
      <family val="2"/>
    </font>
    <font>
      <sz val="8"/>
      <color rgb="FFFF0000"/>
      <name val="Arial"/>
      <family val="2"/>
    </font>
    <font>
      <b/>
      <sz val="10"/>
      <color rgb="FFC00000"/>
      <name val="Arial"/>
      <family val="2"/>
    </font>
    <font>
      <b/>
      <sz val="10"/>
      <color rgb="FF0070C0"/>
      <name val="Arial"/>
      <family val="2"/>
    </font>
    <font>
      <sz val="10"/>
      <color rgb="FF0070C0"/>
      <name val="Arial"/>
      <family val="2"/>
    </font>
    <font>
      <i/>
      <sz val="8"/>
      <color rgb="FFC00000"/>
      <name val="Arial"/>
      <family val="2"/>
      <charset val="1"/>
    </font>
    <font>
      <sz val="10"/>
      <color rgb="FF0070C0"/>
      <name val="Arial"/>
      <family val="2"/>
      <charset val="1"/>
    </font>
    <font>
      <b/>
      <sz val="10"/>
      <color rgb="FF0070C0"/>
      <name val="Arial"/>
      <family val="2"/>
      <charset val="1"/>
    </font>
    <font>
      <sz val="10"/>
      <color rgb="FFC00000"/>
      <name val="Arial"/>
      <family val="2"/>
      <charset val="1"/>
    </font>
    <font>
      <b/>
      <sz val="8"/>
      <color rgb="FFC00000"/>
      <name val="Arial"/>
      <family val="2"/>
      <charset val="1"/>
    </font>
    <font>
      <i/>
      <sz val="10"/>
      <color rgb="FFC00000"/>
      <name val="Arial"/>
      <family val="2"/>
      <charset val="1"/>
    </font>
    <font>
      <b/>
      <sz val="10"/>
      <color rgb="FFC00000"/>
      <name val="Arial"/>
      <family val="2"/>
      <charset val="1"/>
    </font>
    <font>
      <i/>
      <sz val="9"/>
      <color rgb="FFC00000"/>
      <name val="Arial"/>
      <family val="2"/>
      <charset val="1"/>
    </font>
    <font>
      <b/>
      <sz val="10"/>
      <color theme="1"/>
      <name val="Arial"/>
      <family val="2"/>
    </font>
    <font>
      <sz val="10"/>
      <color theme="4" tint="-0.249977111117893"/>
      <name val="Arial"/>
      <family val="2"/>
      <charset val="1"/>
    </font>
    <font>
      <b/>
      <sz val="10"/>
      <color theme="4" tint="-0.249977111117893"/>
      <name val="Arial"/>
      <family val="2"/>
      <charset val="1"/>
    </font>
  </fonts>
  <fills count="16">
    <fill>
      <patternFill patternType="none"/>
    </fill>
    <fill>
      <patternFill patternType="gray125"/>
    </fill>
    <fill>
      <patternFill patternType="solid">
        <fgColor rgb="FFCCFFCC"/>
        <bgColor rgb="FFCCFFFF"/>
      </patternFill>
    </fill>
    <fill>
      <patternFill patternType="solid">
        <fgColor rgb="FFFFFF00"/>
        <bgColor rgb="FFFFFF00"/>
      </patternFill>
    </fill>
    <fill>
      <patternFill patternType="solid">
        <fgColor rgb="FFBFBFBF"/>
        <bgColor rgb="FFA6CAF0"/>
      </patternFill>
    </fill>
    <fill>
      <patternFill patternType="solid">
        <fgColor rgb="FFFAC090"/>
        <bgColor rgb="FFBFBFBF"/>
      </patternFill>
    </fill>
    <fill>
      <patternFill patternType="solid">
        <fgColor rgb="FFFFFF00"/>
        <bgColor indexed="64"/>
      </patternFill>
    </fill>
    <fill>
      <patternFill patternType="solid">
        <fgColor theme="4" tint="0.79998168889431442"/>
        <bgColor rgb="FFCCCCFF"/>
      </patternFill>
    </fill>
    <fill>
      <patternFill patternType="solid">
        <fgColor theme="4"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5" tint="0.79998168889431442"/>
        <bgColor indexed="64"/>
      </patternFill>
    </fill>
  </fills>
  <borders count="40">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diagonal/>
    </border>
    <border>
      <left/>
      <right/>
      <top style="thin">
        <color auto="1"/>
      </top>
      <bottom/>
      <diagonal/>
    </border>
    <border>
      <left style="medium">
        <color auto="1"/>
      </left>
      <right style="medium">
        <color auto="1"/>
      </right>
      <top/>
      <bottom style="hair">
        <color auto="1"/>
      </bottom>
      <diagonal/>
    </border>
    <border>
      <left style="medium">
        <color auto="1"/>
      </left>
      <right/>
      <top/>
      <bottom style="hair">
        <color auto="1"/>
      </bottom>
      <diagonal/>
    </border>
    <border>
      <left style="medium">
        <color auto="1"/>
      </left>
      <right style="hair">
        <color auto="1"/>
      </right>
      <top/>
      <bottom style="hair">
        <color auto="1"/>
      </bottom>
      <diagonal/>
    </border>
    <border>
      <left style="hair">
        <color auto="1"/>
      </left>
      <right/>
      <top/>
      <bottom style="hair">
        <color auto="1"/>
      </bottom>
      <diagonal/>
    </border>
    <border>
      <left style="medium">
        <color auto="1"/>
      </left>
      <right style="medium">
        <color auto="1"/>
      </right>
      <top style="thin">
        <color rgb="FF969696"/>
      </top>
      <bottom style="thin">
        <color rgb="FF969696"/>
      </bottom>
      <diagonal/>
    </border>
    <border>
      <left style="medium">
        <color auto="1"/>
      </left>
      <right style="hair">
        <color auto="1"/>
      </right>
      <top style="hair">
        <color auto="1"/>
      </top>
      <bottom style="hair">
        <color auto="1"/>
      </bottom>
      <diagonal/>
    </border>
    <border>
      <left style="hair">
        <color auto="1"/>
      </left>
      <right/>
      <top style="hair">
        <color auto="1"/>
      </top>
      <bottom style="hair">
        <color auto="1"/>
      </bottom>
      <diagonal/>
    </border>
    <border>
      <left style="medium">
        <color auto="1"/>
      </left>
      <right/>
      <top style="hair">
        <color auto="1"/>
      </top>
      <bottom style="hair">
        <color auto="1"/>
      </bottom>
      <diagonal/>
    </border>
    <border>
      <left style="medium">
        <color auto="1"/>
      </left>
      <right style="medium">
        <color auto="1"/>
      </right>
      <top style="hair">
        <color auto="1"/>
      </top>
      <bottom style="hair">
        <color auto="1"/>
      </bottom>
      <diagonal/>
    </border>
    <border>
      <left/>
      <right/>
      <top/>
      <bottom style="thin">
        <color auto="1"/>
      </bottom>
      <diagonal/>
    </border>
    <border>
      <left/>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rgb="FFC00000"/>
      </left>
      <right/>
      <top style="medium">
        <color rgb="FFC00000"/>
      </top>
      <bottom/>
      <diagonal/>
    </border>
    <border>
      <left/>
      <right/>
      <top style="medium">
        <color rgb="FFC00000"/>
      </top>
      <bottom/>
      <diagonal/>
    </border>
    <border>
      <left/>
      <right style="medium">
        <color rgb="FFC00000"/>
      </right>
      <top style="medium">
        <color rgb="FFC00000"/>
      </top>
      <bottom/>
      <diagonal/>
    </border>
    <border>
      <left style="medium">
        <color rgb="FFC00000"/>
      </left>
      <right/>
      <top/>
      <bottom/>
      <diagonal/>
    </border>
    <border>
      <left/>
      <right style="medium">
        <color rgb="FFC00000"/>
      </right>
      <top/>
      <bottom/>
      <diagonal/>
    </border>
    <border>
      <left style="medium">
        <color rgb="FFC00000"/>
      </left>
      <right/>
      <top/>
      <bottom style="medium">
        <color rgb="FFC00000"/>
      </bottom>
      <diagonal/>
    </border>
    <border>
      <left/>
      <right/>
      <top/>
      <bottom style="medium">
        <color rgb="FFC00000"/>
      </bottom>
      <diagonal/>
    </border>
    <border>
      <left/>
      <right style="medium">
        <color rgb="FFC00000"/>
      </right>
      <top/>
      <bottom style="medium">
        <color rgb="FFC00000"/>
      </bottom>
      <diagonal/>
    </border>
  </borders>
  <cellStyleXfs count="7">
    <xf numFmtId="1" fontId="0" fillId="0" borderId="0"/>
    <xf numFmtId="164" fontId="30" fillId="0" borderId="0" applyBorder="0" applyProtection="0"/>
    <xf numFmtId="9" fontId="30" fillId="0" borderId="0" applyBorder="0" applyProtection="0"/>
    <xf numFmtId="1" fontId="25" fillId="0" borderId="0" applyBorder="0" applyProtection="0"/>
    <xf numFmtId="164" fontId="30" fillId="0" borderId="0" applyBorder="0" applyProtection="0"/>
    <xf numFmtId="0" fontId="2" fillId="0" borderId="0"/>
    <xf numFmtId="0" fontId="3" fillId="0" borderId="0"/>
  </cellStyleXfs>
  <cellXfs count="251">
    <xf numFmtId="1" fontId="0" fillId="0" borderId="0" xfId="0"/>
    <xf numFmtId="1" fontId="0" fillId="0" borderId="0" xfId="0" applyAlignment="1">
      <alignment horizontal="left"/>
    </xf>
    <xf numFmtId="1" fontId="6" fillId="0" borderId="0" xfId="0" applyFont="1" applyAlignment="1">
      <alignment horizontal="left" vertical="top"/>
    </xf>
    <xf numFmtId="1" fontId="5" fillId="0" borderId="0" xfId="0" applyFont="1" applyAlignment="1">
      <alignment horizontal="left" vertical="top" wrapText="1"/>
    </xf>
    <xf numFmtId="1" fontId="7" fillId="0" borderId="0" xfId="0" applyFont="1" applyAlignment="1">
      <alignment wrapText="1"/>
    </xf>
    <xf numFmtId="1" fontId="8" fillId="2" borderId="1" xfId="0" applyFont="1" applyFill="1" applyBorder="1"/>
    <xf numFmtId="1" fontId="8" fillId="2" borderId="2" xfId="0" applyFont="1" applyFill="1" applyBorder="1"/>
    <xf numFmtId="165" fontId="8" fillId="2" borderId="3" xfId="0" applyNumberFormat="1" applyFont="1" applyFill="1" applyBorder="1"/>
    <xf numFmtId="164" fontId="0" fillId="0" borderId="0" xfId="0" applyNumberFormat="1"/>
    <xf numFmtId="1" fontId="0" fillId="0" borderId="5" xfId="0" applyBorder="1"/>
    <xf numFmtId="164" fontId="8" fillId="2" borderId="2" xfId="0" applyNumberFormat="1" applyFont="1" applyFill="1" applyBorder="1"/>
    <xf numFmtId="1" fontId="8" fillId="2" borderId="3" xfId="0" applyFont="1" applyFill="1" applyBorder="1"/>
    <xf numFmtId="1" fontId="6" fillId="0" borderId="0" xfId="0" applyFont="1"/>
    <xf numFmtId="1" fontId="0" fillId="3" borderId="0" xfId="0" applyFill="1"/>
    <xf numFmtId="1" fontId="2" fillId="3" borderId="0" xfId="0" applyFont="1" applyFill="1"/>
    <xf numFmtId="1" fontId="9" fillId="0" borderId="0" xfId="0" applyFont="1"/>
    <xf numFmtId="1" fontId="2" fillId="0" borderId="0" xfId="0" applyFont="1"/>
    <xf numFmtId="14" fontId="2" fillId="3" borderId="0" xfId="0" applyNumberFormat="1" applyFont="1" applyFill="1"/>
    <xf numFmtId="1" fontId="6" fillId="0" borderId="0" xfId="0" applyFont="1" applyAlignment="1">
      <alignment wrapText="1"/>
    </xf>
    <xf numFmtId="14" fontId="0" fillId="0" borderId="0" xfId="0" applyNumberFormat="1"/>
    <xf numFmtId="166" fontId="2" fillId="3" borderId="0" xfId="0" applyNumberFormat="1" applyFont="1" applyFill="1"/>
    <xf numFmtId="166" fontId="2" fillId="3" borderId="0" xfId="0" applyNumberFormat="1" applyFont="1" applyFill="1" applyAlignment="1">
      <alignment horizontal="right"/>
    </xf>
    <xf numFmtId="0" fontId="0" fillId="0" borderId="0" xfId="0" applyNumberFormat="1"/>
    <xf numFmtId="1" fontId="2" fillId="0" borderId="0" xfId="0" applyFont="1" applyAlignment="1">
      <alignment wrapText="1"/>
    </xf>
    <xf numFmtId="1" fontId="6" fillId="0" borderId="0" xfId="0" applyFont="1" applyAlignment="1">
      <alignment vertical="top"/>
    </xf>
    <xf numFmtId="1" fontId="0" fillId="0" borderId="0" xfId="0" applyAlignment="1">
      <alignment wrapText="1"/>
    </xf>
    <xf numFmtId="1" fontId="11" fillId="0" borderId="0" xfId="0" applyFont="1" applyAlignment="1">
      <alignment wrapText="1"/>
    </xf>
    <xf numFmtId="1" fontId="13" fillId="4" borderId="6" xfId="0" applyFont="1" applyFill="1" applyBorder="1"/>
    <xf numFmtId="1" fontId="14" fillId="0" borderId="4" xfId="0" applyFont="1" applyBorder="1"/>
    <xf numFmtId="1" fontId="15" fillId="0" borderId="0" xfId="0" applyFont="1"/>
    <xf numFmtId="1" fontId="15" fillId="0" borderId="5" xfId="0" applyFont="1" applyBorder="1"/>
    <xf numFmtId="1" fontId="8" fillId="2" borderId="7" xfId="0" applyFont="1" applyFill="1" applyBorder="1"/>
    <xf numFmtId="1" fontId="16" fillId="0" borderId="0" xfId="0" applyFont="1"/>
    <xf numFmtId="169" fontId="2" fillId="0" borderId="0" xfId="1" applyNumberFormat="1" applyFont="1" applyBorder="1" applyAlignment="1" applyProtection="1">
      <alignment horizontal="right"/>
    </xf>
    <xf numFmtId="169" fontId="0" fillId="0" borderId="0" xfId="0" applyNumberFormat="1" applyAlignment="1">
      <alignment horizontal="right"/>
    </xf>
    <xf numFmtId="9" fontId="30" fillId="0" borderId="0" xfId="2" applyBorder="1" applyAlignment="1" applyProtection="1">
      <alignment horizontal="left"/>
    </xf>
    <xf numFmtId="9" fontId="2" fillId="0" borderId="0" xfId="2" applyFont="1" applyBorder="1" applyAlignment="1" applyProtection="1">
      <alignment horizontal="left"/>
    </xf>
    <xf numFmtId="169" fontId="30" fillId="0" borderId="0" xfId="1" applyNumberFormat="1" applyBorder="1" applyAlignment="1" applyProtection="1">
      <alignment horizontal="right"/>
    </xf>
    <xf numFmtId="170" fontId="30" fillId="0" borderId="0" xfId="1" applyNumberFormat="1" applyBorder="1" applyProtection="1"/>
    <xf numFmtId="171" fontId="10" fillId="0" borderId="0" xfId="0" applyNumberFormat="1" applyFont="1"/>
    <xf numFmtId="171" fontId="10" fillId="0" borderId="0" xfId="0" applyNumberFormat="1" applyFont="1" applyAlignment="1">
      <alignment horizontal="left"/>
    </xf>
    <xf numFmtId="168" fontId="0" fillId="0" borderId="0" xfId="0" applyNumberFormat="1"/>
    <xf numFmtId="172" fontId="0" fillId="0" borderId="0" xfId="0" applyNumberFormat="1"/>
    <xf numFmtId="2" fontId="0" fillId="0" borderId="0" xfId="0" applyNumberFormat="1"/>
    <xf numFmtId="1" fontId="18" fillId="0" borderId="8" xfId="0" applyFont="1" applyBorder="1" applyAlignment="1">
      <alignment wrapText="1"/>
    </xf>
    <xf numFmtId="1" fontId="18" fillId="0" borderId="6" xfId="0" applyFont="1" applyBorder="1"/>
    <xf numFmtId="1" fontId="20" fillId="0" borderId="0" xfId="0" applyFont="1"/>
    <xf numFmtId="1" fontId="21" fillId="0" borderId="0" xfId="0" applyFont="1"/>
    <xf numFmtId="1" fontId="21" fillId="0" borderId="0" xfId="0" applyFont="1" applyAlignment="1">
      <alignment horizontal="left"/>
    </xf>
    <xf numFmtId="1" fontId="20" fillId="0" borderId="0" xfId="0" applyFont="1" applyAlignment="1">
      <alignment horizontal="left"/>
    </xf>
    <xf numFmtId="173" fontId="20" fillId="0" borderId="0" xfId="0" applyNumberFormat="1" applyFont="1" applyAlignment="1">
      <alignment horizontal="left"/>
    </xf>
    <xf numFmtId="1" fontId="20" fillId="0" borderId="0" xfId="0" applyFont="1" applyAlignment="1">
      <alignment horizontal="left" wrapText="1"/>
    </xf>
    <xf numFmtId="1" fontId="20" fillId="0" borderId="10" xfId="0" applyFont="1" applyBorder="1" applyAlignment="1">
      <alignment horizontal="left"/>
    </xf>
    <xf numFmtId="1" fontId="20" fillId="0" borderId="11" xfId="0" applyFont="1" applyBorder="1"/>
    <xf numFmtId="1" fontId="20" fillId="0" borderId="12" xfId="0" applyFont="1" applyBorder="1" applyAlignment="1">
      <alignment horizontal="left"/>
    </xf>
    <xf numFmtId="1" fontId="6" fillId="0" borderId="13" xfId="0" applyFont="1" applyBorder="1" applyAlignment="1">
      <alignment horizontal="left" wrapText="1"/>
    </xf>
    <xf numFmtId="173" fontId="6" fillId="0" borderId="13" xfId="0" applyNumberFormat="1" applyFont="1" applyBorder="1" applyAlignment="1">
      <alignment horizontal="left" wrapText="1"/>
    </xf>
    <xf numFmtId="1" fontId="21" fillId="0" borderId="0" xfId="0" applyFont="1" applyAlignment="1">
      <alignment horizontal="right"/>
    </xf>
    <xf numFmtId="1" fontId="22" fillId="2" borderId="7" xfId="0" applyFont="1" applyFill="1" applyBorder="1"/>
    <xf numFmtId="1" fontId="22" fillId="2" borderId="1" xfId="0" applyFont="1" applyFill="1" applyBorder="1"/>
    <xf numFmtId="1" fontId="22" fillId="2" borderId="2" xfId="0" applyFont="1" applyFill="1" applyBorder="1" applyAlignment="1">
      <alignment horizontal="left"/>
    </xf>
    <xf numFmtId="173" fontId="22" fillId="2" borderId="2" xfId="0" applyNumberFormat="1" applyFont="1" applyFill="1" applyBorder="1" applyAlignment="1">
      <alignment horizontal="left"/>
    </xf>
    <xf numFmtId="166" fontId="8" fillId="2" borderId="3" xfId="0" applyNumberFormat="1" applyFont="1" applyFill="1" applyBorder="1" applyAlignment="1">
      <alignment horizontal="right" wrapText="1"/>
    </xf>
    <xf numFmtId="1" fontId="23" fillId="0" borderId="14" xfId="0" applyFont="1" applyBorder="1"/>
    <xf numFmtId="1" fontId="20" fillId="0" borderId="15" xfId="0" applyFont="1" applyBorder="1" applyAlignment="1">
      <alignment horizontal="left"/>
    </xf>
    <xf numFmtId="1" fontId="6" fillId="0" borderId="16" xfId="0" applyFont="1" applyBorder="1" applyAlignment="1">
      <alignment horizontal="left"/>
    </xf>
    <xf numFmtId="173" fontId="6" fillId="0" borderId="16" xfId="1" applyNumberFormat="1" applyFont="1" applyBorder="1" applyAlignment="1" applyProtection="1">
      <alignment horizontal="left"/>
    </xf>
    <xf numFmtId="173" fontId="6" fillId="0" borderId="16" xfId="0" applyNumberFormat="1" applyFont="1" applyBorder="1" applyAlignment="1">
      <alignment horizontal="left"/>
    </xf>
    <xf numFmtId="1" fontId="6" fillId="0" borderId="16" xfId="0" applyFont="1" applyBorder="1" applyAlignment="1">
      <alignment horizontal="left" wrapText="1"/>
    </xf>
    <xf numFmtId="1" fontId="21" fillId="0" borderId="11" xfId="0" applyFont="1" applyBorder="1" applyAlignment="1">
      <alignment wrapText="1"/>
    </xf>
    <xf numFmtId="1" fontId="21" fillId="0" borderId="15" xfId="0" applyFont="1" applyBorder="1" applyAlignment="1">
      <alignment horizontal="left"/>
    </xf>
    <xf numFmtId="1" fontId="2" fillId="0" borderId="16" xfId="0" applyFont="1" applyBorder="1" applyAlignment="1">
      <alignment horizontal="left"/>
    </xf>
    <xf numFmtId="169" fontId="10" fillId="0" borderId="16" xfId="1" applyNumberFormat="1" applyFont="1" applyBorder="1" applyAlignment="1" applyProtection="1">
      <alignment horizontal="right"/>
    </xf>
    <xf numFmtId="1" fontId="11" fillId="0" borderId="16" xfId="0" applyFont="1" applyBorder="1" applyAlignment="1">
      <alignment horizontal="left" wrapText="1"/>
    </xf>
    <xf numFmtId="9" fontId="2" fillId="0" borderId="16" xfId="2" applyFont="1" applyBorder="1" applyAlignment="1" applyProtection="1">
      <alignment horizontal="left" wrapText="1"/>
    </xf>
    <xf numFmtId="169" fontId="2" fillId="0" borderId="16" xfId="1" applyNumberFormat="1" applyFont="1" applyBorder="1" applyAlignment="1" applyProtection="1">
      <alignment horizontal="right" wrapText="1"/>
    </xf>
    <xf numFmtId="169" fontId="2" fillId="0" borderId="16" xfId="1" applyNumberFormat="1" applyFont="1" applyBorder="1" applyAlignment="1" applyProtection="1">
      <alignment horizontal="right"/>
    </xf>
    <xf numFmtId="1" fontId="21" fillId="0" borderId="11" xfId="0" applyFont="1" applyBorder="1"/>
    <xf numFmtId="1" fontId="10" fillId="0" borderId="16" xfId="0" applyFont="1" applyBorder="1" applyAlignment="1">
      <alignment horizontal="left"/>
    </xf>
    <xf numFmtId="1" fontId="2" fillId="0" borderId="16" xfId="0" applyFont="1" applyBorder="1" applyAlignment="1">
      <alignment horizontal="left" wrapText="1"/>
    </xf>
    <xf numFmtId="2" fontId="11" fillId="0" borderId="16" xfId="0" applyNumberFormat="1" applyFont="1" applyBorder="1" applyAlignment="1">
      <alignment horizontal="left" wrapText="1"/>
    </xf>
    <xf numFmtId="1" fontId="21" fillId="0" borderId="17" xfId="0" applyFont="1" applyBorder="1"/>
    <xf numFmtId="173" fontId="10" fillId="0" borderId="16" xfId="1" applyNumberFormat="1" applyFont="1" applyBorder="1" applyAlignment="1" applyProtection="1">
      <alignment horizontal="left"/>
    </xf>
    <xf numFmtId="173" fontId="2" fillId="0" borderId="16" xfId="1" applyNumberFormat="1" applyFont="1" applyBorder="1" applyAlignment="1" applyProtection="1">
      <alignment horizontal="left"/>
    </xf>
    <xf numFmtId="1" fontId="20" fillId="0" borderId="18" xfId="0" applyFont="1" applyBorder="1"/>
    <xf numFmtId="1" fontId="21" fillId="0" borderId="17" xfId="0" applyFont="1" applyBorder="1" applyAlignment="1">
      <alignment wrapText="1"/>
    </xf>
    <xf numFmtId="169" fontId="4" fillId="0" borderId="16" xfId="1" applyNumberFormat="1" applyFont="1" applyBorder="1" applyAlignment="1" applyProtection="1">
      <alignment horizontal="right"/>
    </xf>
    <xf numFmtId="169" fontId="6" fillId="0" borderId="16" xfId="1" applyNumberFormat="1" applyFont="1" applyBorder="1" applyAlignment="1" applyProtection="1">
      <alignment horizontal="right"/>
    </xf>
    <xf numFmtId="1" fontId="23" fillId="0" borderId="14" xfId="0" applyFont="1" applyBorder="1" applyAlignment="1">
      <alignment wrapText="1"/>
    </xf>
    <xf numFmtId="1" fontId="24" fillId="0" borderId="15" xfId="0" applyFont="1" applyBorder="1" applyAlignment="1">
      <alignment horizontal="left"/>
    </xf>
    <xf numFmtId="1" fontId="11" fillId="0" borderId="16" xfId="0" applyFont="1" applyBorder="1" applyAlignment="1">
      <alignment horizontal="left"/>
    </xf>
    <xf numFmtId="1" fontId="25" fillId="0" borderId="16" xfId="3" applyBorder="1" applyAlignment="1" applyProtection="1">
      <alignment horizontal="left" wrapText="1"/>
    </xf>
    <xf numFmtId="1" fontId="8" fillId="0" borderId="14" xfId="0" applyFont="1" applyBorder="1"/>
    <xf numFmtId="169" fontId="20" fillId="0" borderId="0" xfId="1" applyNumberFormat="1" applyFont="1" applyBorder="1" applyAlignment="1" applyProtection="1">
      <alignment horizontal="right"/>
    </xf>
    <xf numFmtId="169" fontId="20" fillId="0" borderId="0" xfId="0" applyNumberFormat="1" applyFont="1" applyAlignment="1">
      <alignment horizontal="right"/>
    </xf>
    <xf numFmtId="169" fontId="2" fillId="0" borderId="0" xfId="1" applyNumberFormat="1" applyFont="1" applyBorder="1" applyAlignment="1" applyProtection="1">
      <alignment horizontal="right" wrapText="1"/>
    </xf>
    <xf numFmtId="1" fontId="21" fillId="5" borderId="15" xfId="0" applyFont="1" applyFill="1" applyBorder="1" applyAlignment="1">
      <alignment horizontal="left"/>
    </xf>
    <xf numFmtId="1" fontId="6" fillId="5" borderId="16" xfId="0" applyFont="1" applyFill="1" applyBorder="1" applyAlignment="1">
      <alignment horizontal="left"/>
    </xf>
    <xf numFmtId="169" fontId="6" fillId="5" borderId="16" xfId="1" applyNumberFormat="1" applyFont="1" applyFill="1" applyBorder="1" applyAlignment="1" applyProtection="1">
      <alignment horizontal="right"/>
    </xf>
    <xf numFmtId="1" fontId="6" fillId="5" borderId="16" xfId="0" applyFont="1" applyFill="1" applyBorder="1" applyAlignment="1">
      <alignment horizontal="left" wrapText="1"/>
    </xf>
    <xf numFmtId="169" fontId="20" fillId="0" borderId="0" xfId="0" applyNumberFormat="1" applyFont="1" applyAlignment="1">
      <alignment horizontal="right" wrapText="1"/>
    </xf>
    <xf numFmtId="169" fontId="21" fillId="0" borderId="0" xfId="0" applyNumberFormat="1" applyFont="1" applyAlignment="1">
      <alignment horizontal="right"/>
    </xf>
    <xf numFmtId="0" fontId="3" fillId="0" borderId="0" xfId="6"/>
    <xf numFmtId="166" fontId="8" fillId="2" borderId="3" xfId="0" applyNumberFormat="1" applyFont="1" applyFill="1" applyBorder="1"/>
    <xf numFmtId="1" fontId="26" fillId="0" borderId="0" xfId="0" applyFont="1" applyAlignment="1">
      <alignment vertical="top" wrapText="1"/>
    </xf>
    <xf numFmtId="1" fontId="0" fillId="0" borderId="4" xfId="0" applyBorder="1"/>
    <xf numFmtId="0" fontId="27" fillId="0" borderId="19" xfId="5" applyFont="1" applyBorder="1" applyAlignment="1">
      <alignment horizontal="center" vertical="center"/>
    </xf>
    <xf numFmtId="0" fontId="27" fillId="0" borderId="19" xfId="5" applyFont="1" applyBorder="1" applyAlignment="1">
      <alignment horizontal="center" vertical="center" wrapText="1"/>
    </xf>
    <xf numFmtId="0" fontId="27" fillId="0" borderId="0" xfId="5" applyFont="1" applyAlignment="1">
      <alignment horizontal="center" vertical="center"/>
    </xf>
    <xf numFmtId="0" fontId="28" fillId="0" borderId="0" xfId="6" applyFont="1"/>
    <xf numFmtId="0" fontId="29" fillId="0" borderId="0" xfId="6" applyFont="1" applyAlignment="1">
      <alignment horizontal="center"/>
    </xf>
    <xf numFmtId="0" fontId="27" fillId="0" borderId="0" xfId="5" applyFont="1" applyAlignment="1">
      <alignment horizontal="left" vertical="center"/>
    </xf>
    <xf numFmtId="0" fontId="28" fillId="0" borderId="0" xfId="6" applyFont="1" applyAlignment="1">
      <alignment horizontal="center"/>
    </xf>
    <xf numFmtId="0" fontId="29" fillId="0" borderId="0" xfId="6" applyFont="1" applyAlignment="1">
      <alignment horizontal="left" vertical="center" wrapText="1"/>
    </xf>
    <xf numFmtId="0" fontId="27" fillId="0" borderId="9" xfId="5" applyFont="1" applyBorder="1" applyAlignment="1">
      <alignment horizontal="left" vertical="center" wrapText="1"/>
    </xf>
    <xf numFmtId="164" fontId="27" fillId="0" borderId="0" xfId="4" applyFont="1" applyBorder="1" applyAlignment="1" applyProtection="1">
      <alignment horizontal="left" vertical="center" wrapText="1"/>
    </xf>
    <xf numFmtId="0" fontId="29" fillId="0" borderId="0" xfId="0" applyNumberFormat="1" applyFont="1" applyAlignment="1">
      <alignment horizontal="left" vertical="center" wrapText="1"/>
    </xf>
    <xf numFmtId="1" fontId="23" fillId="0" borderId="7" xfId="0" applyFont="1" applyBorder="1"/>
    <xf numFmtId="1" fontId="4" fillId="0" borderId="21" xfId="0" applyFont="1" applyBorder="1"/>
    <xf numFmtId="1" fontId="21" fillId="0" borderId="0" xfId="0" applyFont="1" applyAlignment="1">
      <alignment wrapText="1"/>
    </xf>
    <xf numFmtId="1" fontId="0" fillId="6" borderId="0" xfId="0" applyFill="1"/>
    <xf numFmtId="174" fontId="32" fillId="0" borderId="0" xfId="1" applyNumberFormat="1" applyFont="1" applyBorder="1"/>
    <xf numFmtId="174" fontId="36" fillId="0" borderId="6" xfId="1" applyNumberFormat="1" applyFont="1" applyBorder="1"/>
    <xf numFmtId="1" fontId="33" fillId="0" borderId="16" xfId="0" applyFont="1" applyBorder="1" applyAlignment="1">
      <alignment horizontal="left" wrapText="1"/>
    </xf>
    <xf numFmtId="1" fontId="37" fillId="0" borderId="17" xfId="0" applyFont="1" applyBorder="1"/>
    <xf numFmtId="1" fontId="37" fillId="0" borderId="15" xfId="0" applyFont="1" applyBorder="1" applyAlignment="1">
      <alignment horizontal="left"/>
    </xf>
    <xf numFmtId="1" fontId="33" fillId="0" borderId="16" xfId="0" applyFont="1" applyBorder="1" applyAlignment="1">
      <alignment horizontal="left"/>
    </xf>
    <xf numFmtId="175" fontId="33" fillId="0" borderId="16" xfId="1" applyNumberFormat="1" applyFont="1" applyBorder="1" applyAlignment="1">
      <alignment horizontal="left"/>
    </xf>
    <xf numFmtId="169" fontId="29" fillId="0" borderId="0" xfId="4" applyNumberFormat="1" applyFont="1" applyBorder="1" applyAlignment="1" applyProtection="1">
      <alignment vertical="center" wrapText="1"/>
    </xf>
    <xf numFmtId="169" fontId="28" fillId="0" borderId="0" xfId="6" applyNumberFormat="1" applyFont="1"/>
    <xf numFmtId="169" fontId="27" fillId="0" borderId="9" xfId="4" applyNumberFormat="1" applyFont="1" applyBorder="1" applyAlignment="1" applyProtection="1">
      <alignment vertical="center" wrapText="1"/>
    </xf>
    <xf numFmtId="169" fontId="27" fillId="0" borderId="0" xfId="4" applyNumberFormat="1" applyFont="1" applyBorder="1" applyAlignment="1" applyProtection="1">
      <alignment vertical="center" wrapText="1"/>
    </xf>
    <xf numFmtId="9" fontId="27" fillId="0" borderId="0" xfId="2" applyFont="1" applyBorder="1" applyAlignment="1" applyProtection="1">
      <alignment vertical="center" wrapText="1"/>
    </xf>
    <xf numFmtId="1" fontId="20" fillId="2" borderId="2" xfId="0" applyFont="1" applyFill="1" applyBorder="1"/>
    <xf numFmtId="1" fontId="29" fillId="0" borderId="0" xfId="4" applyNumberFormat="1" applyFont="1" applyBorder="1" applyAlignment="1" applyProtection="1">
      <alignment vertical="center" wrapText="1"/>
    </xf>
    <xf numFmtId="169" fontId="29" fillId="0" borderId="0" xfId="6" applyNumberFormat="1" applyFont="1"/>
    <xf numFmtId="169" fontId="3" fillId="0" borderId="0" xfId="6" applyNumberFormat="1"/>
    <xf numFmtId="169" fontId="39" fillId="0" borderId="0" xfId="6" applyNumberFormat="1" applyFont="1"/>
    <xf numFmtId="1" fontId="30" fillId="0" borderId="0" xfId="0" applyFont="1" applyAlignment="1">
      <alignment wrapText="1"/>
    </xf>
    <xf numFmtId="1" fontId="44" fillId="0" borderId="4" xfId="0" applyFont="1" applyBorder="1"/>
    <xf numFmtId="1" fontId="44" fillId="0" borderId="0" xfId="0" applyFont="1"/>
    <xf numFmtId="1" fontId="45" fillId="0" borderId="0" xfId="0" applyFont="1"/>
    <xf numFmtId="167" fontId="45" fillId="0" borderId="0" xfId="0" applyNumberFormat="1" applyFont="1"/>
    <xf numFmtId="2" fontId="46" fillId="0" borderId="0" xfId="0" applyNumberFormat="1" applyFont="1"/>
    <xf numFmtId="171" fontId="45" fillId="0" borderId="0" xfId="0" applyNumberFormat="1" applyFont="1"/>
    <xf numFmtId="169" fontId="45" fillId="0" borderId="16" xfId="1" applyNumberFormat="1" applyFont="1" applyBorder="1" applyAlignment="1" applyProtection="1">
      <alignment horizontal="right"/>
    </xf>
    <xf numFmtId="1" fontId="45" fillId="0" borderId="16" xfId="0" applyFont="1" applyBorder="1" applyAlignment="1">
      <alignment horizontal="left"/>
    </xf>
    <xf numFmtId="2" fontId="45" fillId="0" borderId="16" xfId="0" applyNumberFormat="1" applyFont="1" applyBorder="1" applyAlignment="1">
      <alignment horizontal="left"/>
    </xf>
    <xf numFmtId="9" fontId="45" fillId="0" borderId="16" xfId="2" applyFont="1" applyBorder="1" applyAlignment="1" applyProtection="1">
      <alignment horizontal="right"/>
    </xf>
    <xf numFmtId="164" fontId="48" fillId="0" borderId="0" xfId="4" applyFont="1" applyBorder="1" applyAlignment="1" applyProtection="1">
      <alignment horizontal="left" vertical="center" wrapText="1"/>
    </xf>
    <xf numFmtId="169" fontId="48" fillId="0" borderId="0" xfId="6" applyNumberFormat="1" applyFont="1"/>
    <xf numFmtId="1" fontId="49" fillId="0" borderId="0" xfId="0" applyFont="1"/>
    <xf numFmtId="1" fontId="50" fillId="0" borderId="29" xfId="0" applyFont="1" applyBorder="1"/>
    <xf numFmtId="169" fontId="50" fillId="0" borderId="30" xfId="1" applyNumberFormat="1" applyFont="1" applyBorder="1" applyAlignment="1" applyProtection="1">
      <alignment horizontal="right"/>
    </xf>
    <xf numFmtId="169" fontId="50" fillId="0" borderId="7" xfId="1" applyNumberFormat="1" applyFont="1" applyBorder="1" applyAlignment="1" applyProtection="1">
      <alignment horizontal="right"/>
    </xf>
    <xf numFmtId="1" fontId="46" fillId="0" borderId="22" xfId="0" applyFont="1" applyBorder="1"/>
    <xf numFmtId="1" fontId="46" fillId="0" borderId="22" xfId="0" applyFont="1" applyBorder="1" applyAlignment="1">
      <alignment wrapText="1"/>
    </xf>
    <xf numFmtId="1" fontId="46" fillId="0" borderId="23" xfId="0" applyFont="1" applyBorder="1"/>
    <xf numFmtId="1" fontId="46" fillId="0" borderId="24" xfId="0" applyFont="1" applyBorder="1"/>
    <xf numFmtId="169" fontId="46" fillId="0" borderId="25" xfId="1" applyNumberFormat="1" applyFont="1" applyBorder="1" applyAlignment="1" applyProtection="1">
      <alignment horizontal="right"/>
    </xf>
    <xf numFmtId="169" fontId="46" fillId="0" borderId="26" xfId="1" applyNumberFormat="1" applyFont="1" applyBorder="1" applyAlignment="1" applyProtection="1">
      <alignment horizontal="right"/>
    </xf>
    <xf numFmtId="1" fontId="46" fillId="0" borderId="27" xfId="0" applyFont="1" applyBorder="1"/>
    <xf numFmtId="169" fontId="46" fillId="0" borderId="28" xfId="1" applyNumberFormat="1" applyFont="1" applyBorder="1" applyAlignment="1" applyProtection="1">
      <alignment horizontal="right"/>
    </xf>
    <xf numFmtId="1" fontId="46" fillId="0" borderId="29" xfId="0" applyFont="1" applyBorder="1"/>
    <xf numFmtId="169" fontId="46" fillId="0" borderId="31" xfId="1" applyNumberFormat="1" applyFont="1" applyBorder="1" applyAlignment="1" applyProtection="1">
      <alignment horizontal="right"/>
    </xf>
    <xf numFmtId="1" fontId="41" fillId="0" borderId="0" xfId="0" applyFont="1"/>
    <xf numFmtId="1" fontId="52" fillId="0" borderId="0" xfId="0" applyFont="1" applyAlignment="1">
      <alignment horizontal="left" vertical="top" wrapText="1"/>
    </xf>
    <xf numFmtId="1" fontId="20" fillId="7" borderId="18" xfId="0" applyFont="1" applyFill="1" applyBorder="1"/>
    <xf numFmtId="1" fontId="20" fillId="7" borderId="17" xfId="0" applyFont="1" applyFill="1" applyBorder="1"/>
    <xf numFmtId="1" fontId="21" fillId="7" borderId="15" xfId="0" applyFont="1" applyFill="1" applyBorder="1" applyAlignment="1">
      <alignment horizontal="left"/>
    </xf>
    <xf numFmtId="1" fontId="6" fillId="7" borderId="16" xfId="0" applyFont="1" applyFill="1" applyBorder="1" applyAlignment="1">
      <alignment horizontal="left"/>
    </xf>
    <xf numFmtId="173" fontId="4" fillId="7" borderId="16" xfId="1" applyNumberFormat="1" applyFont="1" applyFill="1" applyBorder="1" applyAlignment="1" applyProtection="1">
      <alignment horizontal="left"/>
    </xf>
    <xf numFmtId="169" fontId="6" fillId="7" borderId="16" xfId="1" applyNumberFormat="1" applyFont="1" applyFill="1" applyBorder="1" applyAlignment="1" applyProtection="1">
      <alignment horizontal="right"/>
    </xf>
    <xf numFmtId="1" fontId="6" fillId="7" borderId="16" xfId="0" applyFont="1" applyFill="1" applyBorder="1" applyAlignment="1">
      <alignment horizontal="left" wrapText="1"/>
    </xf>
    <xf numFmtId="169" fontId="6" fillId="7" borderId="0" xfId="0" applyNumberFormat="1" applyFont="1" applyFill="1" applyAlignment="1">
      <alignment horizontal="right" wrapText="1"/>
    </xf>
    <xf numFmtId="1" fontId="21" fillId="8" borderId="0" xfId="0" applyFont="1" applyFill="1"/>
    <xf numFmtId="1" fontId="0" fillId="8" borderId="0" xfId="0" applyFill="1"/>
    <xf numFmtId="169" fontId="4" fillId="7" borderId="16" xfId="1" applyNumberFormat="1" applyFont="1" applyFill="1" applyBorder="1" applyAlignment="1" applyProtection="1">
      <alignment horizontal="right"/>
    </xf>
    <xf numFmtId="168" fontId="6" fillId="6" borderId="0" xfId="0" applyNumberFormat="1" applyFont="1" applyFill="1"/>
    <xf numFmtId="1" fontId="0" fillId="0" borderId="0" xfId="0" quotePrefix="1"/>
    <xf numFmtId="1" fontId="46" fillId="0" borderId="0" xfId="0" applyFont="1"/>
    <xf numFmtId="1" fontId="46" fillId="0" borderId="0" xfId="0" applyFont="1" applyAlignment="1">
      <alignment wrapText="1"/>
    </xf>
    <xf numFmtId="164" fontId="30" fillId="0" borderId="0" xfId="1"/>
    <xf numFmtId="1" fontId="0" fillId="11" borderId="0" xfId="0" applyFill="1"/>
    <xf numFmtId="169" fontId="2" fillId="11" borderId="16" xfId="1" applyNumberFormat="1" applyFont="1" applyFill="1" applyBorder="1" applyAlignment="1" applyProtection="1">
      <alignment horizontal="right" wrapText="1"/>
    </xf>
    <xf numFmtId="1" fontId="0" fillId="12" borderId="0" xfId="0" applyFill="1"/>
    <xf numFmtId="169" fontId="2" fillId="12" borderId="16" xfId="1" applyNumberFormat="1" applyFont="1" applyFill="1" applyBorder="1" applyAlignment="1" applyProtection="1">
      <alignment horizontal="right" wrapText="1"/>
    </xf>
    <xf numFmtId="1" fontId="0" fillId="13" borderId="0" xfId="0" applyFill="1"/>
    <xf numFmtId="169" fontId="2" fillId="13" borderId="16" xfId="1" applyNumberFormat="1" applyFont="1" applyFill="1" applyBorder="1" applyAlignment="1" applyProtection="1">
      <alignment horizontal="right" wrapText="1"/>
    </xf>
    <xf numFmtId="1" fontId="0" fillId="14" borderId="0" xfId="0" applyFill="1"/>
    <xf numFmtId="169" fontId="2" fillId="14" borderId="16" xfId="1" applyNumberFormat="1" applyFont="1" applyFill="1" applyBorder="1" applyAlignment="1" applyProtection="1">
      <alignment horizontal="right" wrapText="1"/>
    </xf>
    <xf numFmtId="1" fontId="0" fillId="15" borderId="0" xfId="0" applyFill="1"/>
    <xf numFmtId="169" fontId="2" fillId="15" borderId="16" xfId="1" applyNumberFormat="1" applyFont="1" applyFill="1" applyBorder="1" applyAlignment="1" applyProtection="1">
      <alignment horizontal="right" wrapText="1"/>
    </xf>
    <xf numFmtId="1" fontId="31" fillId="0" borderId="0" xfId="0" applyFont="1"/>
    <xf numFmtId="1" fontId="47" fillId="0" borderId="16" xfId="0" applyFont="1" applyFill="1" applyBorder="1" applyAlignment="1">
      <alignment horizontal="left" wrapText="1"/>
    </xf>
    <xf numFmtId="1" fontId="33" fillId="0" borderId="16" xfId="0" applyFont="1" applyFill="1" applyBorder="1" applyAlignment="1">
      <alignment horizontal="left" wrapText="1"/>
    </xf>
    <xf numFmtId="1" fontId="21" fillId="0" borderId="0" xfId="0" applyFont="1" applyFill="1"/>
    <xf numFmtId="1" fontId="21" fillId="0" borderId="0" xfId="0" applyFont="1" applyFill="1" applyAlignment="1">
      <alignment wrapText="1"/>
    </xf>
    <xf numFmtId="1" fontId="2" fillId="0" borderId="16" xfId="0" applyFont="1" applyFill="1" applyBorder="1" applyAlignment="1">
      <alignment horizontal="left" wrapText="1"/>
    </xf>
    <xf numFmtId="169" fontId="2" fillId="0" borderId="16" xfId="1" applyNumberFormat="1" applyFont="1" applyFill="1" applyBorder="1" applyAlignment="1" applyProtection="1">
      <alignment horizontal="right" wrapText="1"/>
    </xf>
    <xf numFmtId="1" fontId="0" fillId="0" borderId="0" xfId="0" applyFill="1"/>
    <xf numFmtId="1" fontId="20" fillId="8" borderId="18" xfId="0" applyFont="1" applyFill="1" applyBorder="1"/>
    <xf numFmtId="1" fontId="20" fillId="8" borderId="17" xfId="0" applyFont="1" applyFill="1" applyBorder="1"/>
    <xf numFmtId="1" fontId="21" fillId="8" borderId="15" xfId="0" applyFont="1" applyFill="1" applyBorder="1" applyAlignment="1">
      <alignment horizontal="left"/>
    </xf>
    <xf numFmtId="1" fontId="6" fillId="8" borderId="16" xfId="0" applyFont="1" applyFill="1" applyBorder="1" applyAlignment="1">
      <alignment horizontal="left"/>
    </xf>
    <xf numFmtId="169" fontId="4" fillId="8" borderId="16" xfId="1" applyNumberFormat="1" applyFont="1" applyFill="1" applyBorder="1" applyAlignment="1" applyProtection="1">
      <alignment horizontal="right"/>
    </xf>
    <xf numFmtId="169" fontId="6" fillId="8" borderId="16" xfId="1" applyNumberFormat="1" applyFont="1" applyFill="1" applyBorder="1" applyAlignment="1" applyProtection="1">
      <alignment horizontal="right"/>
    </xf>
    <xf numFmtId="1" fontId="6" fillId="8" borderId="16" xfId="0" applyFont="1" applyFill="1" applyBorder="1" applyAlignment="1">
      <alignment horizontal="left" wrapText="1"/>
    </xf>
    <xf numFmtId="169" fontId="6" fillId="8" borderId="0" xfId="0" applyNumberFormat="1" applyFont="1" applyFill="1" applyAlignment="1">
      <alignment horizontal="right" wrapText="1"/>
    </xf>
    <xf numFmtId="169" fontId="6" fillId="8" borderId="16" xfId="0" applyNumberFormat="1" applyFont="1" applyFill="1" applyBorder="1" applyAlignment="1">
      <alignment horizontal="right" wrapText="1"/>
    </xf>
    <xf numFmtId="169" fontId="2" fillId="8" borderId="16" xfId="1" applyNumberFormat="1" applyFont="1" applyFill="1" applyBorder="1" applyAlignment="1" applyProtection="1">
      <alignment horizontal="right" wrapText="1"/>
    </xf>
    <xf numFmtId="1" fontId="30" fillId="0" borderId="0" xfId="0" applyFont="1" applyFill="1"/>
    <xf numFmtId="169" fontId="45" fillId="0" borderId="7" xfId="1" applyNumberFormat="1" applyFont="1" applyBorder="1" applyAlignment="1" applyProtection="1">
      <alignment horizontal="right"/>
    </xf>
    <xf numFmtId="169" fontId="0" fillId="0" borderId="0" xfId="0" applyNumberFormat="1"/>
    <xf numFmtId="169" fontId="45" fillId="0" borderId="0" xfId="1" applyNumberFormat="1" applyFont="1" applyBorder="1" applyAlignment="1" applyProtection="1">
      <alignment horizontal="right"/>
    </xf>
    <xf numFmtId="169" fontId="2" fillId="0" borderId="0" xfId="0" applyNumberFormat="1" applyFont="1"/>
    <xf numFmtId="169" fontId="45" fillId="12" borderId="7" xfId="1" applyNumberFormat="1" applyFont="1" applyFill="1" applyBorder="1" applyAlignment="1" applyProtection="1">
      <alignment horizontal="right"/>
    </xf>
    <xf numFmtId="169" fontId="2" fillId="14" borderId="7" xfId="1" applyNumberFormat="1" applyFont="1" applyFill="1" applyBorder="1" applyAlignment="1" applyProtection="1">
      <alignment horizontal="right"/>
    </xf>
    <xf numFmtId="169" fontId="2" fillId="9" borderId="7" xfId="1" applyNumberFormat="1" applyFont="1" applyFill="1" applyBorder="1" applyAlignment="1" applyProtection="1">
      <alignment horizontal="right"/>
    </xf>
    <xf numFmtId="169" fontId="2" fillId="0" borderId="7" xfId="1" applyNumberFormat="1" applyFont="1" applyBorder="1" applyAlignment="1" applyProtection="1">
      <alignment horizontal="right"/>
    </xf>
    <xf numFmtId="169" fontId="2" fillId="10" borderId="7" xfId="1" applyNumberFormat="1" applyFont="1" applyFill="1" applyBorder="1" applyAlignment="1" applyProtection="1">
      <alignment horizontal="right"/>
    </xf>
    <xf numFmtId="1" fontId="6" fillId="0" borderId="0" xfId="0" applyFont="1" applyAlignment="1">
      <alignment horizontal="left" vertical="top"/>
    </xf>
    <xf numFmtId="1" fontId="0" fillId="0" borderId="0" xfId="0" applyAlignment="1">
      <alignment horizontal="center"/>
    </xf>
    <xf numFmtId="1" fontId="19" fillId="0" borderId="6" xfId="0" applyFont="1" applyBorder="1" applyAlignment="1">
      <alignment horizontal="left" wrapText="1"/>
    </xf>
    <xf numFmtId="1" fontId="0" fillId="0" borderId="9" xfId="0" applyBorder="1" applyAlignment="1">
      <alignment horizontal="center"/>
    </xf>
    <xf numFmtId="1" fontId="8" fillId="2" borderId="4" xfId="0" applyFont="1" applyFill="1" applyBorder="1" applyAlignment="1">
      <alignment horizontal="left" wrapText="1"/>
    </xf>
    <xf numFmtId="1" fontId="2" fillId="0" borderId="0" xfId="0" applyFont="1" applyAlignment="1">
      <alignment horizontal="left" wrapText="1"/>
    </xf>
    <xf numFmtId="1" fontId="6" fillId="0" borderId="0" xfId="0" applyFont="1" applyAlignment="1">
      <alignment horizontal="left" wrapText="1"/>
    </xf>
    <xf numFmtId="1" fontId="8" fillId="2" borderId="4" xfId="0" applyFont="1" applyFill="1" applyBorder="1" applyAlignment="1">
      <alignment horizontal="left"/>
    </xf>
    <xf numFmtId="1" fontId="0" fillId="0" borderId="0" xfId="0" applyAlignment="1">
      <alignment horizontal="left"/>
    </xf>
    <xf numFmtId="1" fontId="2" fillId="0" borderId="0" xfId="0" applyFont="1" applyAlignment="1">
      <alignment horizontal="left"/>
    </xf>
    <xf numFmtId="1" fontId="16" fillId="0" borderId="0" xfId="0" applyFont="1" applyAlignment="1">
      <alignment horizontal="left" wrapText="1"/>
    </xf>
    <xf numFmtId="1" fontId="8" fillId="5" borderId="18" xfId="0" applyFont="1" applyFill="1" applyBorder="1" applyAlignment="1">
      <alignment horizontal="left"/>
    </xf>
    <xf numFmtId="0" fontId="27" fillId="0" borderId="19" xfId="5" applyFont="1" applyBorder="1" applyAlignment="1">
      <alignment horizontal="center" vertical="center"/>
    </xf>
    <xf numFmtId="1" fontId="38" fillId="0" borderId="32" xfId="0" applyFont="1" applyBorder="1" applyAlignment="1">
      <alignment horizontal="center" vertical="center" wrapText="1"/>
    </xf>
    <xf numFmtId="1" fontId="38" fillId="0" borderId="33" xfId="0" applyFont="1" applyBorder="1" applyAlignment="1">
      <alignment horizontal="center" vertical="center" wrapText="1"/>
    </xf>
    <xf numFmtId="1" fontId="38" fillId="0" borderId="34" xfId="0" applyFont="1" applyBorder="1" applyAlignment="1">
      <alignment horizontal="center" vertical="center" wrapText="1"/>
    </xf>
    <xf numFmtId="1" fontId="38" fillId="0" borderId="35" xfId="0" applyFont="1" applyBorder="1" applyAlignment="1">
      <alignment horizontal="center" vertical="center" wrapText="1"/>
    </xf>
    <xf numFmtId="1" fontId="38" fillId="0" borderId="0" xfId="0" applyFont="1" applyAlignment="1">
      <alignment horizontal="center" vertical="center" wrapText="1"/>
    </xf>
    <xf numFmtId="1" fontId="38" fillId="0" borderId="36" xfId="0" applyFont="1" applyBorder="1" applyAlignment="1">
      <alignment horizontal="center" vertical="center" wrapText="1"/>
    </xf>
    <xf numFmtId="1" fontId="38" fillId="0" borderId="37" xfId="0" applyFont="1" applyBorder="1" applyAlignment="1">
      <alignment horizontal="center" vertical="center" wrapText="1"/>
    </xf>
    <xf numFmtId="1" fontId="38" fillId="0" borderId="38" xfId="0" applyFont="1" applyBorder="1" applyAlignment="1">
      <alignment horizontal="center" vertical="center" wrapText="1"/>
    </xf>
    <xf numFmtId="1" fontId="38" fillId="0" borderId="39" xfId="0" applyFont="1" applyBorder="1" applyAlignment="1">
      <alignment horizontal="center" vertical="center" wrapText="1"/>
    </xf>
    <xf numFmtId="1" fontId="26" fillId="0" borderId="0" xfId="0" applyFont="1" applyAlignment="1">
      <alignment horizontal="left" vertical="top" wrapText="1"/>
    </xf>
    <xf numFmtId="1" fontId="51" fillId="0" borderId="20" xfId="0" applyFont="1" applyBorder="1" applyAlignment="1">
      <alignment horizontal="left"/>
    </xf>
    <xf numFmtId="169" fontId="53" fillId="9" borderId="7" xfId="1" applyNumberFormat="1" applyFont="1" applyFill="1" applyBorder="1" applyAlignment="1" applyProtection="1">
      <alignment horizontal="right"/>
    </xf>
    <xf numFmtId="169" fontId="53" fillId="11" borderId="7" xfId="1" applyNumberFormat="1" applyFont="1" applyFill="1" applyBorder="1" applyAlignment="1" applyProtection="1">
      <alignment horizontal="right"/>
    </xf>
    <xf numFmtId="169" fontId="53" fillId="13" borderId="7" xfId="1" applyNumberFormat="1" applyFont="1" applyFill="1" applyBorder="1" applyAlignment="1" applyProtection="1">
      <alignment horizontal="right"/>
    </xf>
    <xf numFmtId="169" fontId="53" fillId="15" borderId="7" xfId="1" applyNumberFormat="1" applyFont="1" applyFill="1" applyBorder="1" applyAlignment="1" applyProtection="1">
      <alignment horizontal="right"/>
    </xf>
    <xf numFmtId="169" fontId="54" fillId="15" borderId="6" xfId="1" applyNumberFormat="1" applyFont="1" applyFill="1" applyBorder="1" applyAlignment="1" applyProtection="1">
      <alignment horizontal="right"/>
    </xf>
    <xf numFmtId="169" fontId="54" fillId="15" borderId="30" xfId="1" applyNumberFormat="1" applyFont="1" applyFill="1" applyBorder="1" applyAlignment="1" applyProtection="1">
      <alignment horizontal="right"/>
    </xf>
  </cellXfs>
  <cellStyles count="7">
    <cellStyle name="Currency" xfId="1" builtinId="4"/>
    <cellStyle name="Currency 2" xfId="4" xr:uid="{00000000-0005-0000-0000-000006000000}"/>
    <cellStyle name="Hyperlink" xfId="3" builtinId="8"/>
    <cellStyle name="Normal" xfId="0" builtinId="0"/>
    <cellStyle name="Normal 2" xfId="5" xr:uid="{00000000-0005-0000-0000-000007000000}"/>
    <cellStyle name="Normal 3" xfId="6" xr:uid="{00000000-0005-0000-0000-000008000000}"/>
    <cellStyle name="Percent" xfId="2"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C0504D"/>
      <rgbColor rgb="FFEEECE1"/>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A6CAF0"/>
      <rgbColor rgb="FFFF99CC"/>
      <rgbColor rgb="FFCC99FF"/>
      <rgbColor rgb="FFFAC090"/>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9"/>
  <sheetViews>
    <sheetView topLeftCell="A2" zoomScale="130" zoomScaleNormal="130" workbookViewId="0">
      <selection activeCell="A2" sqref="A2"/>
    </sheetView>
  </sheetViews>
  <sheetFormatPr defaultColWidth="141.1796875" defaultRowHeight="12.5" x14ac:dyDescent="0.25"/>
  <sheetData>
    <row r="1" spans="1:1" ht="13" x14ac:dyDescent="0.3">
      <c r="A1" s="165" t="s">
        <v>393</v>
      </c>
    </row>
    <row r="2" spans="1:1" ht="51" x14ac:dyDescent="0.25">
      <c r="A2" s="166" t="s">
        <v>394</v>
      </c>
    </row>
    <row r="3" spans="1:1" ht="47.5" customHeight="1" x14ac:dyDescent="0.25">
      <c r="A3" s="3" t="s">
        <v>0</v>
      </c>
    </row>
    <row r="4" spans="1:1" ht="38" x14ac:dyDescent="0.25">
      <c r="A4" s="3" t="s">
        <v>1</v>
      </c>
    </row>
    <row r="5" spans="1:1" ht="50.5" x14ac:dyDescent="0.25">
      <c r="A5" s="3" t="s">
        <v>2</v>
      </c>
    </row>
    <row r="6" spans="1:1" ht="50.5" x14ac:dyDescent="0.25">
      <c r="A6" s="3" t="s">
        <v>3</v>
      </c>
    </row>
    <row r="9" spans="1:1" ht="55" customHeight="1" x14ac:dyDescent="0.3">
      <c r="A9" s="4" t="s">
        <v>370</v>
      </c>
    </row>
  </sheetData>
  <printOptions gridLines="1"/>
  <pageMargins left="0.70833333333333304" right="0.70833333333333304" top="0.74791666666666701" bottom="0.74861111111111101" header="0.51180555555555496" footer="0.31527777777777799"/>
  <pageSetup paperSize="9" scale="94" firstPageNumber="0" orientation="landscape" horizontalDpi="300" verticalDpi="300" r:id="rId1"/>
  <headerFooter>
    <oddFooter>&amp;L&amp;8&amp;A
Copyright © 2024 by KCE Trials. 
All rights reserved.&amp;C&amp;8&amp;F&amp;R&amp;8BeNeFIT Budget tool 4.2</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50"/>
  <sheetViews>
    <sheetView zoomScaleNormal="100" workbookViewId="0"/>
  </sheetViews>
  <sheetFormatPr defaultColWidth="8.7265625" defaultRowHeight="12.5" x14ac:dyDescent="0.25"/>
  <cols>
    <col min="1" max="1" width="48.453125" customWidth="1"/>
    <col min="2" max="2" width="47.54296875" customWidth="1"/>
    <col min="3" max="3" width="10.81640625" customWidth="1"/>
    <col min="4" max="4" width="24.54296875" customWidth="1"/>
    <col min="5" max="5" width="58" customWidth="1"/>
  </cols>
  <sheetData>
    <row r="1" spans="1:4" ht="15.5" x14ac:dyDescent="0.35">
      <c r="A1" s="5" t="s">
        <v>4</v>
      </c>
      <c r="B1" s="6" t="str">
        <f>B7</f>
        <v>Number</v>
      </c>
      <c r="C1" s="6"/>
      <c r="D1" s="7" t="str">
        <f>B11</f>
        <v>DD/MM/YYYY</v>
      </c>
    </row>
    <row r="2" spans="1:4" x14ac:dyDescent="0.25">
      <c r="A2" s="139" t="s">
        <v>5</v>
      </c>
      <c r="B2" s="8"/>
      <c r="D2" s="9"/>
    </row>
    <row r="3" spans="1:4" ht="15.5" x14ac:dyDescent="0.35">
      <c r="A3" s="5" t="s">
        <v>6</v>
      </c>
      <c r="B3" s="10"/>
      <c r="C3" s="6"/>
      <c r="D3" s="11"/>
    </row>
    <row r="4" spans="1:4" x14ac:dyDescent="0.25">
      <c r="B4" s="8"/>
    </row>
    <row r="5" spans="1:4" ht="13" x14ac:dyDescent="0.3">
      <c r="A5" s="12" t="s">
        <v>7</v>
      </c>
      <c r="B5" s="13"/>
    </row>
    <row r="6" spans="1:4" ht="13" x14ac:dyDescent="0.3">
      <c r="A6" s="12"/>
    </row>
    <row r="7" spans="1:4" ht="13" x14ac:dyDescent="0.3">
      <c r="A7" s="12" t="s">
        <v>8</v>
      </c>
      <c r="B7" s="14" t="s">
        <v>9</v>
      </c>
      <c r="D7" s="140" t="s">
        <v>10</v>
      </c>
    </row>
    <row r="8" spans="1:4" ht="13" x14ac:dyDescent="0.3">
      <c r="A8" s="12"/>
      <c r="B8" s="16"/>
      <c r="D8" s="15"/>
    </row>
    <row r="9" spans="1:4" ht="13" x14ac:dyDescent="0.3">
      <c r="A9" s="12" t="s">
        <v>11</v>
      </c>
      <c r="B9" s="14"/>
    </row>
    <row r="10" spans="1:4" ht="13" x14ac:dyDescent="0.3">
      <c r="A10" s="12"/>
      <c r="B10" s="16"/>
    </row>
    <row r="11" spans="1:4" ht="13" x14ac:dyDescent="0.3">
      <c r="A11" s="12" t="s">
        <v>12</v>
      </c>
      <c r="B11" s="17" t="s">
        <v>13</v>
      </c>
    </row>
    <row r="12" spans="1:4" ht="13" x14ac:dyDescent="0.3">
      <c r="A12" s="12"/>
    </row>
    <row r="13" spans="1:4" ht="13" customHeight="1" x14ac:dyDescent="0.25">
      <c r="A13" s="221" t="s">
        <v>380</v>
      </c>
      <c r="B13" t="s">
        <v>381</v>
      </c>
      <c r="C13" s="13"/>
    </row>
    <row r="14" spans="1:4" ht="13" customHeight="1" x14ac:dyDescent="0.25">
      <c r="A14" s="221"/>
      <c r="B14" t="s">
        <v>382</v>
      </c>
      <c r="C14" s="13"/>
    </row>
    <row r="15" spans="1:4" ht="13" customHeight="1" x14ac:dyDescent="0.25">
      <c r="A15" s="221"/>
      <c r="B15" s="16" t="s">
        <v>383</v>
      </c>
      <c r="C15" s="13"/>
    </row>
    <row r="16" spans="1:4" ht="13" customHeight="1" x14ac:dyDescent="0.25">
      <c r="A16" s="221"/>
      <c r="B16" s="16" t="s">
        <v>384</v>
      </c>
      <c r="C16" s="13"/>
    </row>
    <row r="17" spans="1:4" ht="13" customHeight="1" x14ac:dyDescent="0.25">
      <c r="A17" s="221"/>
      <c r="B17" t="s">
        <v>385</v>
      </c>
      <c r="C17" s="13"/>
    </row>
    <row r="18" spans="1:4" ht="13" customHeight="1" x14ac:dyDescent="0.25">
      <c r="A18" s="2"/>
      <c r="B18" t="s">
        <v>386</v>
      </c>
      <c r="C18" s="13"/>
    </row>
    <row r="19" spans="1:4" ht="13" x14ac:dyDescent="0.3">
      <c r="A19" s="12"/>
      <c r="B19" s="1" t="s">
        <v>387</v>
      </c>
      <c r="C19" s="141">
        <f>C15+C16</f>
        <v>0</v>
      </c>
    </row>
    <row r="20" spans="1:4" ht="13" x14ac:dyDescent="0.3">
      <c r="A20" s="12" t="s">
        <v>388</v>
      </c>
      <c r="B20" s="1"/>
      <c r="C20" s="13"/>
    </row>
    <row r="21" spans="1:4" ht="13" x14ac:dyDescent="0.3">
      <c r="A21" s="12" t="s">
        <v>14</v>
      </c>
      <c r="B21" s="1"/>
    </row>
    <row r="22" spans="1:4" ht="13" x14ac:dyDescent="0.3">
      <c r="A22" s="12" t="s">
        <v>15</v>
      </c>
      <c r="B22" s="1"/>
      <c r="C22" s="13"/>
    </row>
    <row r="23" spans="1:4" ht="13" x14ac:dyDescent="0.3">
      <c r="A23" s="12" t="s">
        <v>16</v>
      </c>
      <c r="B23" s="1"/>
      <c r="C23" s="13"/>
    </row>
    <row r="24" spans="1:4" ht="13" x14ac:dyDescent="0.3">
      <c r="A24" s="12" t="s">
        <v>17</v>
      </c>
      <c r="B24" s="1"/>
      <c r="C24" s="141">
        <f>SUM(C22:C23)</f>
        <v>0</v>
      </c>
    </row>
    <row r="25" spans="1:4" ht="13" x14ac:dyDescent="0.3">
      <c r="A25" s="18" t="s">
        <v>18</v>
      </c>
      <c r="B25" s="1"/>
      <c r="C25" s="13"/>
      <c r="D25" s="140" t="s">
        <v>19</v>
      </c>
    </row>
    <row r="26" spans="1:4" ht="63.5" x14ac:dyDescent="0.25">
      <c r="A26" s="18" t="s">
        <v>20</v>
      </c>
      <c r="B26" s="1"/>
      <c r="C26" s="13"/>
      <c r="D26" s="140" t="s">
        <v>19</v>
      </c>
    </row>
    <row r="27" spans="1:4" ht="13" x14ac:dyDescent="0.3">
      <c r="A27" s="18" t="s">
        <v>21</v>
      </c>
      <c r="B27" s="1"/>
      <c r="C27" s="13"/>
      <c r="D27" s="140" t="s">
        <v>19</v>
      </c>
    </row>
    <row r="28" spans="1:4" ht="13" x14ac:dyDescent="0.3">
      <c r="A28" s="12"/>
      <c r="B28" s="1"/>
      <c r="D28" s="15"/>
    </row>
    <row r="29" spans="1:4" ht="13" x14ac:dyDescent="0.3">
      <c r="A29" s="12"/>
      <c r="B29" s="1"/>
      <c r="C29" s="16"/>
      <c r="D29" t="s">
        <v>22</v>
      </c>
    </row>
    <row r="30" spans="1:4" ht="13" customHeight="1" x14ac:dyDescent="0.25">
      <c r="A30" s="221" t="s">
        <v>23</v>
      </c>
      <c r="B30" s="16" t="s">
        <v>389</v>
      </c>
      <c r="C30" s="19"/>
      <c r="D30" s="20"/>
    </row>
    <row r="31" spans="1:4" x14ac:dyDescent="0.25">
      <c r="A31" s="221"/>
      <c r="B31" s="16" t="s">
        <v>390</v>
      </c>
      <c r="D31" s="20"/>
    </row>
    <row r="32" spans="1:4" x14ac:dyDescent="0.25">
      <c r="A32" s="221"/>
      <c r="B32" s="16" t="s">
        <v>391</v>
      </c>
      <c r="D32" s="20"/>
    </row>
    <row r="33" spans="1:5" x14ac:dyDescent="0.25">
      <c r="A33" s="221"/>
      <c r="B33" s="16" t="s">
        <v>24</v>
      </c>
      <c r="D33" s="20"/>
    </row>
    <row r="34" spans="1:5" x14ac:dyDescent="0.25">
      <c r="A34" s="221"/>
      <c r="B34" s="16" t="s">
        <v>25</v>
      </c>
      <c r="D34" s="21"/>
    </row>
    <row r="35" spans="1:5" x14ac:dyDescent="0.25">
      <c r="A35" s="221"/>
      <c r="B35" s="16" t="s">
        <v>26</v>
      </c>
      <c r="D35" s="141">
        <f>(D34-D30)/30.5</f>
        <v>0</v>
      </c>
      <c r="E35" s="22"/>
    </row>
    <row r="36" spans="1:5" ht="25" x14ac:dyDescent="0.25">
      <c r="A36" s="221"/>
      <c r="B36" s="23" t="s">
        <v>27</v>
      </c>
      <c r="D36" s="141">
        <f>(D33-D30)/30.5</f>
        <v>0</v>
      </c>
    </row>
    <row r="37" spans="1:5" x14ac:dyDescent="0.25">
      <c r="A37" s="221"/>
      <c r="B37" s="16" t="s">
        <v>28</v>
      </c>
      <c r="D37" s="142">
        <f>(D34-D30)/365</f>
        <v>0</v>
      </c>
    </row>
    <row r="38" spans="1:5" x14ac:dyDescent="0.25">
      <c r="A38" s="221"/>
      <c r="B38" s="16" t="s">
        <v>29</v>
      </c>
      <c r="D38" s="141">
        <f>(D31-D30)/30.5</f>
        <v>0</v>
      </c>
    </row>
    <row r="39" spans="1:5" ht="25.5" customHeight="1" x14ac:dyDescent="0.25">
      <c r="A39" s="221" t="s">
        <v>30</v>
      </c>
      <c r="B39" s="23" t="s">
        <v>31</v>
      </c>
      <c r="D39" s="13"/>
      <c r="E39" s="16"/>
    </row>
    <row r="40" spans="1:5" ht="25" x14ac:dyDescent="0.25">
      <c r="A40" s="221"/>
      <c r="B40" s="23" t="s">
        <v>32</v>
      </c>
      <c r="D40" s="141">
        <f>IF(C46&gt;2,(D36/2-D39),IF(C46=2,(D36/3-D39),0))</f>
        <v>0</v>
      </c>
    </row>
    <row r="41" spans="1:5" ht="50" x14ac:dyDescent="0.25">
      <c r="A41" s="2"/>
      <c r="B41" s="23" t="s">
        <v>33</v>
      </c>
      <c r="C41" s="16"/>
      <c r="D41" s="14"/>
      <c r="E41" s="23" t="s">
        <v>34</v>
      </c>
    </row>
    <row r="43" spans="1:5" ht="13" x14ac:dyDescent="0.3">
      <c r="A43" s="18" t="s">
        <v>354</v>
      </c>
      <c r="D43" s="120"/>
    </row>
    <row r="44" spans="1:5" ht="13" x14ac:dyDescent="0.3">
      <c r="A44" s="18" t="s">
        <v>35</v>
      </c>
      <c r="D44" s="13"/>
    </row>
    <row r="45" spans="1:5" ht="13" x14ac:dyDescent="0.3">
      <c r="A45" s="18"/>
    </row>
    <row r="46" spans="1:5" ht="50" x14ac:dyDescent="0.25">
      <c r="A46" s="24" t="s">
        <v>36</v>
      </c>
      <c r="B46" s="138" t="s">
        <v>395</v>
      </c>
      <c r="C46" s="13"/>
      <c r="D46" s="140" t="s">
        <v>19</v>
      </c>
      <c r="E46" s="23"/>
    </row>
    <row r="47" spans="1:5" x14ac:dyDescent="0.25">
      <c r="A47" s="26"/>
    </row>
    <row r="48" spans="1:5" x14ac:dyDescent="0.25">
      <c r="A48" s="26"/>
    </row>
    <row r="50" spans="1:1" x14ac:dyDescent="0.25">
      <c r="A50" s="14" t="s">
        <v>37</v>
      </c>
    </row>
  </sheetData>
  <mergeCells count="3">
    <mergeCell ref="A13:A17"/>
    <mergeCell ref="A30:A38"/>
    <mergeCell ref="A39:A40"/>
  </mergeCells>
  <dataValidations disablePrompts="1" count="1">
    <dataValidation type="whole" allowBlank="1" showInputMessage="1" showErrorMessage="1" sqref="C13:C18" xr:uid="{00000000-0002-0000-0100-000000000000}">
      <formula1>0</formula1>
      <formula2>1000000</formula2>
    </dataValidation>
  </dataValidations>
  <printOptions gridLines="1"/>
  <pageMargins left="0.70833333333333304" right="0.70833333333333304" top="0.74791666666666701" bottom="0.74861111111111101" header="0.51180555555555496" footer="0.31527777777777799"/>
  <pageSetup paperSize="9" scale="61" firstPageNumber="0" orientation="landscape" horizontalDpi="300" verticalDpi="300" r:id="rId1"/>
  <headerFooter>
    <oddFooter>&amp;L&amp;8&amp;F
Copyright © 2024 by KCE Trials. All rights reserved.&amp;C&amp;8&amp;P/&amp;N&amp;R&amp;8&amp;A 
BeNeFIT Budget tool v4.2</oddFooter>
  </headerFooter>
  <legacyDrawing r:id="rId2"/>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100-000001000000}">
          <x14:formula1>
            <xm:f>Lists!$B$2:$B$3</xm:f>
          </x14:formula1>
          <x14:formula2>
            <xm:f>0</xm:f>
          </x14:formula2>
          <xm:sqref>C25:C27 D44</xm:sqref>
        </x14:dataValidation>
        <x14:dataValidation type="list" allowBlank="1" showInputMessage="1" showErrorMessage="1" xr:uid="{00000000-0002-0000-0100-000002000000}">
          <x14:formula1>
            <xm:f>Lists!$B$5:$B$6</xm:f>
          </x14:formula1>
          <xm:sqref>C46</xm:sqref>
        </x14:dataValidation>
        <x14:dataValidation type="list" allowBlank="1" showInputMessage="1" showErrorMessage="1" xr:uid="{F1C1373A-C0E9-4444-9A2B-972F49BB8E25}">
          <x14:formula1>
            <xm:f>Lists!$B$2:$B$3</xm:f>
          </x14:formula1>
          <xm:sqref>D43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zoomScaleNormal="100" workbookViewId="0"/>
  </sheetViews>
  <sheetFormatPr defaultColWidth="8.7265625" defaultRowHeight="12.5" x14ac:dyDescent="0.25"/>
  <cols>
    <col min="1" max="1" width="17.54296875" customWidth="1"/>
  </cols>
  <sheetData>
    <row r="1" spans="1:2" ht="13" x14ac:dyDescent="0.3">
      <c r="A1" s="27" t="s">
        <v>38</v>
      </c>
      <c r="B1" s="27" t="s">
        <v>39</v>
      </c>
    </row>
    <row r="2" spans="1:2" x14ac:dyDescent="0.25">
      <c r="A2" s="16" t="s">
        <v>40</v>
      </c>
      <c r="B2" s="16" t="s">
        <v>41</v>
      </c>
    </row>
    <row r="3" spans="1:2" x14ac:dyDescent="0.25">
      <c r="A3" s="16" t="s">
        <v>40</v>
      </c>
      <c r="B3" s="16" t="s">
        <v>42</v>
      </c>
    </row>
    <row r="4" spans="1:2" x14ac:dyDescent="0.25">
      <c r="A4" t="s">
        <v>43</v>
      </c>
      <c r="B4">
        <v>1</v>
      </c>
    </row>
    <row r="5" spans="1:2" x14ac:dyDescent="0.25">
      <c r="A5" t="s">
        <v>43</v>
      </c>
      <c r="B5">
        <v>2</v>
      </c>
    </row>
    <row r="6" spans="1:2" x14ac:dyDescent="0.25">
      <c r="A6" t="s">
        <v>43</v>
      </c>
      <c r="B6">
        <v>3</v>
      </c>
    </row>
    <row r="7" spans="1:2" x14ac:dyDescent="0.25">
      <c r="A7" t="s">
        <v>43</v>
      </c>
      <c r="B7">
        <v>4</v>
      </c>
    </row>
  </sheetData>
  <pageMargins left="0.7" right="0.7" top="0.75" bottom="0.75" header="0.51180555555555496" footer="0.51180555555555496"/>
  <pageSetup paperSize="9" firstPageNumber="0" orientation="portrait" horizontalDpi="300" verticalDpi="30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1"/>
  <sheetViews>
    <sheetView zoomScaleNormal="100" workbookViewId="0">
      <selection activeCell="A4" sqref="A4"/>
    </sheetView>
  </sheetViews>
  <sheetFormatPr defaultColWidth="8.7265625" defaultRowHeight="12.5" x14ac:dyDescent="0.25"/>
  <cols>
    <col min="1" max="1" width="31.1796875" customWidth="1"/>
    <col min="2" max="2" width="16.453125" customWidth="1"/>
    <col min="3" max="3" width="28.81640625" customWidth="1"/>
    <col min="4" max="4" width="33.81640625" customWidth="1"/>
    <col min="5" max="5" width="32" customWidth="1"/>
    <col min="6" max="6" width="33.54296875" customWidth="1"/>
  </cols>
  <sheetData>
    <row r="1" spans="1:6" ht="15.5" x14ac:dyDescent="0.35">
      <c r="A1" s="5" t="s">
        <v>44</v>
      </c>
      <c r="B1" s="6"/>
      <c r="C1" s="6" t="str">
        <f>'Study Parameters'!B7</f>
        <v>Number</v>
      </c>
      <c r="D1" s="6"/>
      <c r="E1" s="7" t="str">
        <f>'Study Parameters'!D1</f>
        <v>DD/MM/YYYY</v>
      </c>
      <c r="F1" s="7"/>
    </row>
    <row r="2" spans="1:6" ht="15.5" x14ac:dyDescent="0.35">
      <c r="A2" s="28" t="s">
        <v>45</v>
      </c>
      <c r="B2" s="29"/>
      <c r="C2" s="29"/>
      <c r="D2" s="29"/>
      <c r="E2" s="30"/>
      <c r="F2" s="30"/>
    </row>
    <row r="3" spans="1:6" ht="15.5" x14ac:dyDescent="0.35">
      <c r="A3" s="31" t="s">
        <v>46</v>
      </c>
      <c r="B3" s="5"/>
      <c r="C3" s="6"/>
      <c r="D3" s="6"/>
      <c r="E3" s="11"/>
      <c r="F3" s="11"/>
    </row>
    <row r="4" spans="1:6" ht="13" x14ac:dyDescent="0.3">
      <c r="A4" s="120" t="s">
        <v>358</v>
      </c>
      <c r="B4" s="178">
        <v>1.1951000000000001</v>
      </c>
    </row>
    <row r="5" spans="1:6" ht="13" x14ac:dyDescent="0.3">
      <c r="A5" s="12" t="s">
        <v>47</v>
      </c>
    </row>
    <row r="6" spans="1:6" ht="13" x14ac:dyDescent="0.3">
      <c r="A6" s="12" t="s">
        <v>48</v>
      </c>
      <c r="B6" s="12" t="s">
        <v>355</v>
      </c>
    </row>
    <row r="7" spans="1:6" x14ac:dyDescent="0.25">
      <c r="A7" s="16" t="s">
        <v>49</v>
      </c>
      <c r="B7" s="121">
        <v>62.146122917863302</v>
      </c>
      <c r="C7" s="16" t="s">
        <v>50</v>
      </c>
    </row>
    <row r="8" spans="1:6" x14ac:dyDescent="0.25">
      <c r="A8" s="16" t="s">
        <v>51</v>
      </c>
      <c r="B8" s="121">
        <v>62.146122917863295</v>
      </c>
      <c r="C8" s="16" t="s">
        <v>52</v>
      </c>
    </row>
    <row r="9" spans="1:6" x14ac:dyDescent="0.25">
      <c r="A9" s="16" t="s">
        <v>53</v>
      </c>
      <c r="B9" s="121">
        <v>124.29224583572659</v>
      </c>
      <c r="C9" s="16" t="s">
        <v>54</v>
      </c>
    </row>
    <row r="10" spans="1:6" x14ac:dyDescent="0.25">
      <c r="A10" s="16" t="s">
        <v>55</v>
      </c>
      <c r="B10" s="121">
        <v>99.43379666858128</v>
      </c>
      <c r="C10" s="16" t="s">
        <v>56</v>
      </c>
    </row>
    <row r="11" spans="1:6" x14ac:dyDescent="0.25">
      <c r="A11" s="16" t="s">
        <v>57</v>
      </c>
      <c r="B11" s="121">
        <v>43.502286042504309</v>
      </c>
      <c r="C11" s="16" t="s">
        <v>58</v>
      </c>
    </row>
    <row r="12" spans="1:6" x14ac:dyDescent="0.25">
      <c r="A12" s="16" t="s">
        <v>59</v>
      </c>
      <c r="B12" s="121">
        <v>68.360735209649633</v>
      </c>
      <c r="C12" s="16" t="s">
        <v>59</v>
      </c>
    </row>
    <row r="13" spans="1:6" x14ac:dyDescent="0.25">
      <c r="A13" s="16" t="s">
        <v>60</v>
      </c>
      <c r="B13" s="121">
        <v>74.575347501435971</v>
      </c>
      <c r="C13" s="16" t="s">
        <v>61</v>
      </c>
    </row>
    <row r="14" spans="1:6" x14ac:dyDescent="0.25">
      <c r="A14" s="16" t="s">
        <v>62</v>
      </c>
      <c r="B14" s="121">
        <v>62.146122917863295</v>
      </c>
      <c r="C14" s="16" t="s">
        <v>63</v>
      </c>
    </row>
    <row r="15" spans="1:6" x14ac:dyDescent="0.25">
      <c r="A15" s="16" t="s">
        <v>64</v>
      </c>
      <c r="B15" s="121">
        <v>55.417609994256175</v>
      </c>
      <c r="C15" s="16" t="s">
        <v>65</v>
      </c>
    </row>
    <row r="16" spans="1:6" x14ac:dyDescent="0.25">
      <c r="A16" s="16" t="s">
        <v>66</v>
      </c>
      <c r="B16" s="121">
        <v>74.575347501435971</v>
      </c>
      <c r="C16" s="16" t="s">
        <v>67</v>
      </c>
    </row>
    <row r="17" spans="1:6" x14ac:dyDescent="0.25">
      <c r="A17" s="16" t="s">
        <v>68</v>
      </c>
      <c r="B17" s="121">
        <v>124.29224583572659</v>
      </c>
      <c r="C17" s="16" t="s">
        <v>69</v>
      </c>
    </row>
    <row r="18" spans="1:6" x14ac:dyDescent="0.25">
      <c r="A18" s="16" t="s">
        <v>70</v>
      </c>
      <c r="B18" s="121">
        <v>74.575347501435971</v>
      </c>
      <c r="C18" s="16" t="s">
        <v>71</v>
      </c>
    </row>
    <row r="19" spans="1:6" x14ac:dyDescent="0.25">
      <c r="A19" s="16" t="s">
        <v>72</v>
      </c>
      <c r="B19" s="121">
        <v>99.43379666858128</v>
      </c>
      <c r="C19" s="16" t="s">
        <v>73</v>
      </c>
    </row>
    <row r="20" spans="1:6" x14ac:dyDescent="0.25">
      <c r="A20" s="32" t="s">
        <v>74</v>
      </c>
      <c r="B20" s="33"/>
    </row>
    <row r="21" spans="1:6" ht="13" x14ac:dyDescent="0.3">
      <c r="A21" s="12" t="s">
        <v>75</v>
      </c>
      <c r="B21" s="34"/>
    </row>
    <row r="22" spans="1:6" x14ac:dyDescent="0.25">
      <c r="A22" s="16" t="s">
        <v>76</v>
      </c>
      <c r="B22" s="34"/>
      <c r="C22" s="35">
        <v>0.1</v>
      </c>
    </row>
    <row r="23" spans="1:6" x14ac:dyDescent="0.25">
      <c r="A23" s="16" t="s">
        <v>77</v>
      </c>
      <c r="B23" s="34"/>
      <c r="C23" s="36" t="s">
        <v>78</v>
      </c>
    </row>
    <row r="24" spans="1:6" x14ac:dyDescent="0.25">
      <c r="A24" s="16" t="s">
        <v>79</v>
      </c>
      <c r="B24" s="34"/>
      <c r="C24" s="35">
        <v>0.21</v>
      </c>
    </row>
    <row r="25" spans="1:6" x14ac:dyDescent="0.25">
      <c r="A25" s="16" t="s">
        <v>80</v>
      </c>
      <c r="B25" s="34"/>
      <c r="C25" s="35">
        <v>0.09</v>
      </c>
    </row>
    <row r="26" spans="1:6" ht="63" x14ac:dyDescent="0.3">
      <c r="A26" s="12" t="s">
        <v>81</v>
      </c>
      <c r="B26" s="121">
        <v>1242.9224583572659</v>
      </c>
      <c r="C26" s="16" t="s">
        <v>82</v>
      </c>
      <c r="D26" s="23" t="s">
        <v>357</v>
      </c>
    </row>
    <row r="27" spans="1:6" x14ac:dyDescent="0.25">
      <c r="A27" t="s">
        <v>83</v>
      </c>
      <c r="B27" s="121">
        <v>310.73061458931647</v>
      </c>
      <c r="C27" t="s">
        <v>84</v>
      </c>
      <c r="D27" t="s">
        <v>85</v>
      </c>
    </row>
    <row r="28" spans="1:6" ht="37.5" x14ac:dyDescent="0.25">
      <c r="A28" s="16" t="s">
        <v>86</v>
      </c>
      <c r="B28" s="121">
        <v>81.268006892590464</v>
      </c>
      <c r="D28" s="23" t="s">
        <v>87</v>
      </c>
    </row>
    <row r="29" spans="1:6" ht="37.5" x14ac:dyDescent="0.25">
      <c r="A29" s="25" t="s">
        <v>356</v>
      </c>
      <c r="B29" s="37">
        <v>358.53</v>
      </c>
      <c r="C29" s="38"/>
      <c r="D29" s="23" t="s">
        <v>88</v>
      </c>
    </row>
    <row r="31" spans="1:6" ht="15.5" x14ac:dyDescent="0.35">
      <c r="A31" s="228" t="s">
        <v>89</v>
      </c>
      <c r="B31" s="228"/>
    </row>
    <row r="32" spans="1:6" x14ac:dyDescent="0.25">
      <c r="A32" s="229"/>
      <c r="B32" s="229"/>
      <c r="D32" s="141" t="s">
        <v>90</v>
      </c>
      <c r="E32" s="141" t="s">
        <v>91</v>
      </c>
      <c r="F32" s="141" t="s">
        <v>92</v>
      </c>
    </row>
    <row r="33" spans="1:8" ht="13" x14ac:dyDescent="0.3">
      <c r="A33" s="230" t="s">
        <v>93</v>
      </c>
      <c r="B33" s="230"/>
      <c r="D33" s="144">
        <v>0.3</v>
      </c>
      <c r="E33" s="144">
        <v>0.3</v>
      </c>
      <c r="F33" s="144">
        <v>0.4</v>
      </c>
    </row>
    <row r="34" spans="1:8" s="1" customFormat="1" ht="39.75" customHeight="1" x14ac:dyDescent="0.25">
      <c r="A34" s="231" t="s">
        <v>94</v>
      </c>
      <c r="B34" s="231"/>
      <c r="D34" s="40"/>
      <c r="E34" s="40"/>
      <c r="F34" s="40"/>
    </row>
    <row r="35" spans="1:8" ht="27" customHeight="1" x14ac:dyDescent="0.25">
      <c r="A35" s="226" t="s">
        <v>95</v>
      </c>
      <c r="B35" s="226"/>
      <c r="C35" s="41">
        <v>2.5000000000000001E-2</v>
      </c>
      <c r="D35" s="144">
        <f>C35*15</f>
        <v>0.375</v>
      </c>
      <c r="E35" s="144">
        <f>C35*25</f>
        <v>0.625</v>
      </c>
      <c r="F35" s="39"/>
    </row>
    <row r="36" spans="1:8" ht="25.5" customHeight="1" x14ac:dyDescent="0.25">
      <c r="A36" s="226" t="s">
        <v>96</v>
      </c>
      <c r="B36" s="226"/>
      <c r="C36" s="41">
        <v>1.2500000000000001E-2</v>
      </c>
      <c r="D36" s="39"/>
      <c r="E36" s="144">
        <f>C36*5</f>
        <v>6.25E-2</v>
      </c>
      <c r="F36" s="39"/>
    </row>
    <row r="37" spans="1:8" ht="12.75" customHeight="1" x14ac:dyDescent="0.25">
      <c r="A37" s="226" t="s">
        <v>97</v>
      </c>
      <c r="B37" s="226"/>
      <c r="C37" s="42">
        <v>6.2500000000000003E-3</v>
      </c>
      <c r="D37" s="39"/>
      <c r="E37" s="39"/>
      <c r="F37" s="144">
        <f>C37*100</f>
        <v>0.625</v>
      </c>
    </row>
    <row r="38" spans="1:8" ht="32.15" customHeight="1" x14ac:dyDescent="0.3">
      <c r="A38" s="227" t="s">
        <v>98</v>
      </c>
      <c r="B38" s="227"/>
      <c r="D38" s="143">
        <f>SUM(D33:D37)</f>
        <v>0.67500000000000004</v>
      </c>
      <c r="E38" s="143">
        <f>SUM(E33:E37)</f>
        <v>0.98750000000000004</v>
      </c>
      <c r="F38" s="143">
        <f>SUM(F33:F37)</f>
        <v>1.0249999999999999</v>
      </c>
    </row>
    <row r="39" spans="1:8" x14ac:dyDescent="0.25">
      <c r="A39" s="226"/>
      <c r="B39" s="226"/>
    </row>
    <row r="40" spans="1:8" ht="41.25" customHeight="1" x14ac:dyDescent="0.25">
      <c r="A40" s="226" t="s">
        <v>99</v>
      </c>
      <c r="B40" s="226"/>
      <c r="E40" s="43"/>
      <c r="H40" s="43"/>
    </row>
    <row r="41" spans="1:8" x14ac:dyDescent="0.25">
      <c r="A41" s="226"/>
      <c r="B41" s="226"/>
    </row>
    <row r="42" spans="1:8" ht="50.15" customHeight="1" x14ac:dyDescent="0.35">
      <c r="A42" s="225" t="s">
        <v>100</v>
      </c>
      <c r="B42" s="225"/>
      <c r="C42" s="44" t="s">
        <v>101</v>
      </c>
      <c r="D42" s="44" t="s">
        <v>102</v>
      </c>
    </row>
    <row r="43" spans="1:8" ht="33" customHeight="1" x14ac:dyDescent="0.3">
      <c r="A43" s="223" t="s">
        <v>103</v>
      </c>
      <c r="B43" s="223"/>
      <c r="C43" s="122">
        <v>435.02286042504306</v>
      </c>
      <c r="D43" s="122">
        <v>621.46122917863295</v>
      </c>
    </row>
    <row r="44" spans="1:8" ht="51.75" customHeight="1" x14ac:dyDescent="0.3">
      <c r="A44" s="223" t="s">
        <v>104</v>
      </c>
      <c r="B44" s="223"/>
      <c r="C44" s="122">
        <v>248.58449167145318</v>
      </c>
      <c r="D44" s="122">
        <v>372.87673750717977</v>
      </c>
    </row>
    <row r="45" spans="1:8" ht="38.25" customHeight="1" x14ac:dyDescent="0.3">
      <c r="A45" s="223" t="s">
        <v>105</v>
      </c>
      <c r="B45" s="223"/>
      <c r="C45" s="122">
        <v>0</v>
      </c>
      <c r="D45" s="122">
        <v>81.268006892590464</v>
      </c>
    </row>
    <row r="46" spans="1:8" ht="13" customHeight="1" x14ac:dyDescent="0.3">
      <c r="A46" s="223" t="s">
        <v>106</v>
      </c>
      <c r="B46" s="223"/>
      <c r="C46" s="122">
        <v>62.146122917863295</v>
      </c>
      <c r="D46" s="122">
        <v>62.146122917863295</v>
      </c>
    </row>
    <row r="47" spans="1:8" ht="13" customHeight="1" x14ac:dyDescent="0.3">
      <c r="A47" s="223" t="s">
        <v>107</v>
      </c>
      <c r="B47" s="223"/>
      <c r="C47" s="122"/>
      <c r="D47" s="122" t="s">
        <v>108</v>
      </c>
    </row>
    <row r="48" spans="1:8" ht="25.5" customHeight="1" x14ac:dyDescent="0.3">
      <c r="A48" s="223" t="s">
        <v>109</v>
      </c>
      <c r="B48" s="223"/>
      <c r="C48" s="122">
        <v>0</v>
      </c>
      <c r="D48" s="122">
        <v>19.121883974727169</v>
      </c>
    </row>
    <row r="49" spans="1:4" ht="25.5" customHeight="1" x14ac:dyDescent="0.3">
      <c r="A49" s="223" t="s">
        <v>110</v>
      </c>
      <c r="B49" s="223"/>
      <c r="C49" s="122">
        <v>0</v>
      </c>
      <c r="D49" s="122">
        <v>25.097472716829408</v>
      </c>
    </row>
    <row r="50" spans="1:4" ht="25.5" customHeight="1" x14ac:dyDescent="0.3">
      <c r="A50" s="223" t="s">
        <v>111</v>
      </c>
      <c r="B50" s="223"/>
      <c r="C50" s="122">
        <v>124.29224583572659</v>
      </c>
      <c r="D50" s="122">
        <v>124.29224583572659</v>
      </c>
    </row>
    <row r="51" spans="1:4" x14ac:dyDescent="0.25">
      <c r="A51" s="224"/>
      <c r="B51" s="224"/>
    </row>
    <row r="52" spans="1:4" ht="48" customHeight="1" x14ac:dyDescent="0.35">
      <c r="A52" s="225" t="s">
        <v>112</v>
      </c>
      <c r="B52" s="225"/>
      <c r="C52" s="45" t="s">
        <v>113</v>
      </c>
    </row>
    <row r="53" spans="1:4" ht="48" customHeight="1" x14ac:dyDescent="0.3">
      <c r="A53" s="223" t="s">
        <v>103</v>
      </c>
      <c r="B53" s="223"/>
      <c r="C53" s="122">
        <v>435.02286042504306</v>
      </c>
    </row>
    <row r="54" spans="1:4" ht="25.5" customHeight="1" x14ac:dyDescent="0.3">
      <c r="A54" s="223" t="s">
        <v>114</v>
      </c>
      <c r="B54" s="223"/>
      <c r="C54" s="122">
        <v>25.097472716829408</v>
      </c>
    </row>
    <row r="55" spans="1:4" ht="25.5" customHeight="1" x14ac:dyDescent="0.3">
      <c r="A55" s="223" t="s">
        <v>115</v>
      </c>
      <c r="B55" s="223"/>
      <c r="C55" s="122">
        <v>38.243767949454337</v>
      </c>
    </row>
    <row r="56" spans="1:4" ht="22.5" customHeight="1" x14ac:dyDescent="0.3">
      <c r="A56" s="223" t="s">
        <v>116</v>
      </c>
      <c r="B56" s="223"/>
      <c r="C56" s="122">
        <v>93.219184376794942</v>
      </c>
    </row>
    <row r="57" spans="1:4" ht="25.5" customHeight="1" x14ac:dyDescent="0.3">
      <c r="A57" s="223" t="s">
        <v>117</v>
      </c>
      <c r="B57" s="223"/>
      <c r="C57" s="122">
        <v>31.073061458931647</v>
      </c>
    </row>
    <row r="58" spans="1:4" x14ac:dyDescent="0.25">
      <c r="A58" s="224"/>
      <c r="B58" s="224"/>
    </row>
    <row r="59" spans="1:4" x14ac:dyDescent="0.25">
      <c r="A59" s="222"/>
      <c r="B59" s="222"/>
    </row>
    <row r="60" spans="1:4" x14ac:dyDescent="0.25">
      <c r="A60" s="222"/>
      <c r="B60" s="222"/>
    </row>
    <row r="61" spans="1:4" x14ac:dyDescent="0.25">
      <c r="A61" s="222"/>
      <c r="B61" s="222"/>
    </row>
  </sheetData>
  <mergeCells count="31">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61:B61"/>
    <mergeCell ref="A56:B56"/>
    <mergeCell ref="A57:B57"/>
    <mergeCell ref="A58:B58"/>
    <mergeCell ref="A59:B59"/>
    <mergeCell ref="A60:B60"/>
  </mergeCells>
  <printOptions gridLines="1"/>
  <pageMargins left="0.70833333333333304" right="0.70833333333333304" top="0.74791666666666701" bottom="0.74861111111111101" header="0.51180555555555496" footer="0.31527777777777799"/>
  <pageSetup paperSize="9" scale="76" firstPageNumber="0" fitToHeight="2" orientation="landscape" horizontalDpi="300" verticalDpi="300" r:id="rId1"/>
  <headerFooter>
    <oddFooter>&amp;L&amp;8&amp;F
Copyright © 2024 by KCE Trials. All rights reserved.&amp;C&amp;8&amp;P/&amp;N&amp;R&amp;8&amp;A
Budget tool v4.2</oddFooter>
  </headerFooter>
  <rowBreaks count="1" manualBreakCount="1">
    <brk id="40" max="16383"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J96"/>
  <sheetViews>
    <sheetView zoomScaleNormal="100" workbookViewId="0">
      <pane ySplit="1" topLeftCell="A2" activePane="bottomLeft" state="frozen"/>
      <selection pane="bottomLeft" activeCell="B1" sqref="B1"/>
    </sheetView>
  </sheetViews>
  <sheetFormatPr defaultColWidth="9.1796875" defaultRowHeight="12.5" outlineLevelRow="1" x14ac:dyDescent="0.25"/>
  <cols>
    <col min="1" max="1" width="4.7265625" style="46" customWidth="1"/>
    <col min="2" max="2" width="54" style="47" customWidth="1"/>
    <col min="3" max="3" width="12" style="48" customWidth="1"/>
    <col min="4" max="4" width="8.26953125" style="49" customWidth="1"/>
    <col min="5" max="5" width="10" style="49" customWidth="1"/>
    <col min="6" max="6" width="10.81640625" style="50" customWidth="1"/>
    <col min="7" max="7" width="14.1796875" style="50" customWidth="1"/>
    <col min="8" max="8" width="12.54296875" style="50" customWidth="1"/>
    <col min="9" max="9" width="45.453125" style="51" customWidth="1"/>
    <col min="10" max="10" width="14.7265625" style="51" customWidth="1"/>
    <col min="11" max="14" width="13" style="47" customWidth="1"/>
    <col min="15" max="15" width="31.1796875" style="47" customWidth="1"/>
    <col min="16" max="1024" width="9.1796875" style="47"/>
  </cols>
  <sheetData>
    <row r="1" spans="1:1024" s="57" customFormat="1" ht="26" x14ac:dyDescent="0.3">
      <c r="A1" s="52"/>
      <c r="B1" s="53"/>
      <c r="C1" s="54" t="s">
        <v>118</v>
      </c>
      <c r="D1" s="55" t="s">
        <v>119</v>
      </c>
      <c r="E1" s="55" t="s">
        <v>120</v>
      </c>
      <c r="F1" s="56" t="s">
        <v>121</v>
      </c>
      <c r="G1" s="56" t="s">
        <v>122</v>
      </c>
      <c r="H1" s="56" t="s">
        <v>123</v>
      </c>
      <c r="I1" s="55" t="s">
        <v>124</v>
      </c>
      <c r="J1" s="55" t="s">
        <v>125</v>
      </c>
      <c r="K1" s="55" t="s">
        <v>374</v>
      </c>
      <c r="L1" s="55" t="s">
        <v>375</v>
      </c>
      <c r="M1" s="55" t="s">
        <v>372</v>
      </c>
      <c r="N1" s="55" t="s">
        <v>373</v>
      </c>
      <c r="O1" s="55" t="s">
        <v>126</v>
      </c>
    </row>
    <row r="2" spans="1:1024" ht="20.25" customHeight="1" x14ac:dyDescent="0.4">
      <c r="A2" s="58" t="s">
        <v>127</v>
      </c>
      <c r="B2" s="59"/>
      <c r="C2" s="60" t="str">
        <f>'Study Parameters'!B7</f>
        <v>Number</v>
      </c>
      <c r="D2" s="60"/>
      <c r="E2" s="60"/>
      <c r="F2" s="61"/>
      <c r="G2" s="61"/>
      <c r="H2" s="61"/>
      <c r="I2" s="62"/>
      <c r="J2" s="62"/>
      <c r="K2" s="62"/>
      <c r="L2" s="62"/>
      <c r="M2" s="62"/>
      <c r="N2" s="62"/>
    </row>
    <row r="3" spans="1:1024" ht="15.5" x14ac:dyDescent="0.35">
      <c r="A3" s="63">
        <v>1</v>
      </c>
      <c r="B3" s="63" t="s">
        <v>128</v>
      </c>
      <c r="C3" s="64"/>
      <c r="D3" s="65"/>
      <c r="E3" s="65"/>
      <c r="F3" s="66"/>
      <c r="G3" s="67"/>
      <c r="H3" s="67"/>
      <c r="I3" s="68"/>
      <c r="J3" s="68"/>
      <c r="K3" s="68"/>
      <c r="L3" s="68"/>
      <c r="M3" s="68"/>
      <c r="N3" s="68"/>
    </row>
    <row r="4" spans="1:1024" s="57" customFormat="1" ht="80.5" outlineLevel="1" x14ac:dyDescent="0.25">
      <c r="A4" s="52" t="s">
        <v>129</v>
      </c>
      <c r="B4" s="69" t="s">
        <v>130</v>
      </c>
      <c r="C4" s="70"/>
      <c r="D4" s="71"/>
      <c r="E4" s="71" t="s">
        <v>131</v>
      </c>
      <c r="F4" s="145">
        <f>IF('Study Parameters'!C46=3,50000,40000)*'Budget Parameters'!B4</f>
        <v>47804</v>
      </c>
      <c r="G4" s="145">
        <f>F4</f>
        <v>47804</v>
      </c>
      <c r="H4" s="145">
        <f>F4</f>
        <v>47804</v>
      </c>
      <c r="I4" s="73"/>
      <c r="J4" s="73"/>
      <c r="K4" s="74">
        <v>0</v>
      </c>
      <c r="L4" s="74">
        <v>0</v>
      </c>
      <c r="M4" s="210">
        <f t="shared" ref="M4:M9" si="0">H4*K4</f>
        <v>0</v>
      </c>
      <c r="N4" s="75">
        <f t="shared" ref="N4:N9" si="1">$H4*L4</f>
        <v>0</v>
      </c>
    </row>
    <row r="5" spans="1:1024" s="57" customFormat="1" outlineLevel="1" x14ac:dyDescent="0.25">
      <c r="A5" s="52" t="s">
        <v>132</v>
      </c>
      <c r="B5" s="69" t="s">
        <v>133</v>
      </c>
      <c r="C5" s="70"/>
      <c r="D5" s="71"/>
      <c r="E5" s="71" t="s">
        <v>131</v>
      </c>
      <c r="F5" s="76">
        <f>2080*'Budget Parameters'!B4</f>
        <v>2485.808</v>
      </c>
      <c r="G5" s="145">
        <f>F5</f>
        <v>2485.808</v>
      </c>
      <c r="H5" s="145">
        <f>F5</f>
        <v>2485.808</v>
      </c>
      <c r="I5" s="73"/>
      <c r="J5" s="73"/>
      <c r="K5" s="74">
        <v>0</v>
      </c>
      <c r="L5" s="74">
        <v>0</v>
      </c>
      <c r="M5" s="210">
        <f t="shared" si="0"/>
        <v>0</v>
      </c>
      <c r="N5" s="75">
        <f t="shared" si="1"/>
        <v>0</v>
      </c>
    </row>
    <row r="6" spans="1:1024" s="57" customFormat="1" ht="25" outlineLevel="1" x14ac:dyDescent="0.25">
      <c r="A6" s="52" t="s">
        <v>134</v>
      </c>
      <c r="B6" s="77" t="s">
        <v>135</v>
      </c>
      <c r="C6" s="70"/>
      <c r="D6" s="146">
        <f>'Study Parameters'!C24*0.3</f>
        <v>0</v>
      </c>
      <c r="E6" s="71" t="s">
        <v>131</v>
      </c>
      <c r="F6" s="145">
        <f>IF('Study Parameters'!C26="yes",1040,780)*'Budget Parameters'!B4</f>
        <v>932.178</v>
      </c>
      <c r="G6" s="145">
        <f>F6*D6</f>
        <v>0</v>
      </c>
      <c r="H6" s="145">
        <f>G6</f>
        <v>0</v>
      </c>
      <c r="I6" s="123" t="s">
        <v>359</v>
      </c>
      <c r="J6" s="79"/>
      <c r="K6" s="74">
        <v>0</v>
      </c>
      <c r="L6" s="74">
        <v>0</v>
      </c>
      <c r="M6" s="210">
        <f t="shared" si="0"/>
        <v>0</v>
      </c>
      <c r="N6" s="75">
        <f t="shared" si="1"/>
        <v>0</v>
      </c>
    </row>
    <row r="7" spans="1:1024" s="57" customFormat="1" ht="25" outlineLevel="1" x14ac:dyDescent="0.25">
      <c r="A7" s="52" t="s">
        <v>136</v>
      </c>
      <c r="B7" s="77" t="s">
        <v>137</v>
      </c>
      <c r="C7" s="70"/>
      <c r="D7" s="146">
        <f>'Study Parameters'!C24*0.7</f>
        <v>0</v>
      </c>
      <c r="E7" s="71" t="s">
        <v>131</v>
      </c>
      <c r="F7" s="76">
        <f>IF('Study Parameters'!C25="yes",156,IF('Study Parameters'!C26="yes",260,156))*'Budget Parameters'!B4</f>
        <v>186.43560000000002</v>
      </c>
      <c r="G7" s="145">
        <f>F7*D7</f>
        <v>0</v>
      </c>
      <c r="H7" s="145">
        <f>G7</f>
        <v>0</v>
      </c>
      <c r="I7" s="123" t="s">
        <v>359</v>
      </c>
      <c r="J7" s="80"/>
      <c r="K7" s="74">
        <v>0</v>
      </c>
      <c r="L7" s="74">
        <v>0</v>
      </c>
      <c r="M7" s="210">
        <f t="shared" si="0"/>
        <v>0</v>
      </c>
      <c r="N7" s="75">
        <f t="shared" si="1"/>
        <v>0</v>
      </c>
    </row>
    <row r="8" spans="1:1024" s="57" customFormat="1" ht="50" outlineLevel="1" x14ac:dyDescent="0.25">
      <c r="A8" s="52" t="s">
        <v>138</v>
      </c>
      <c r="B8" s="81" t="s">
        <v>139</v>
      </c>
      <c r="C8" s="70"/>
      <c r="D8" s="146">
        <f>('Study Parameters'!C24-1)</f>
        <v>-1</v>
      </c>
      <c r="E8" s="71" t="s">
        <v>131</v>
      </c>
      <c r="F8" s="145">
        <f>IF('Study Parameters'!C25="yes",208,IF('Study Parameters'!C26="yes",1040,520))*'Budget Parameters'!B4</f>
        <v>621.452</v>
      </c>
      <c r="G8" s="145">
        <f>F8*D8</f>
        <v>-621.452</v>
      </c>
      <c r="H8" s="145">
        <f>G8</f>
        <v>-621.452</v>
      </c>
      <c r="I8" s="123" t="s">
        <v>361</v>
      </c>
      <c r="J8" s="79"/>
      <c r="K8" s="74">
        <v>0</v>
      </c>
      <c r="L8" s="74">
        <v>0</v>
      </c>
      <c r="M8" s="210">
        <f t="shared" si="0"/>
        <v>0</v>
      </c>
      <c r="N8" s="75">
        <f t="shared" si="1"/>
        <v>0</v>
      </c>
    </row>
    <row r="9" spans="1:1024" s="57" customFormat="1" outlineLevel="1" x14ac:dyDescent="0.25">
      <c r="A9" s="52" t="s">
        <v>140</v>
      </c>
      <c r="B9" s="47" t="s">
        <v>141</v>
      </c>
      <c r="C9" s="70"/>
      <c r="D9" s="71">
        <v>1</v>
      </c>
      <c r="E9" s="71" t="s">
        <v>131</v>
      </c>
      <c r="F9" s="145">
        <f>(3000+(200*'Study Parameters'!D37))*'Budget Parameters'!B4</f>
        <v>3585.3</v>
      </c>
      <c r="G9" s="145">
        <f>F9</f>
        <v>3585.3</v>
      </c>
      <c r="H9" s="145">
        <f>G9</f>
        <v>3585.3</v>
      </c>
      <c r="I9" s="123" t="s">
        <v>360</v>
      </c>
      <c r="K9" s="74">
        <v>0</v>
      </c>
      <c r="L9" s="74">
        <v>0</v>
      </c>
      <c r="M9" s="184">
        <f t="shared" si="0"/>
        <v>0</v>
      </c>
      <c r="N9" s="75">
        <f t="shared" si="1"/>
        <v>0</v>
      </c>
    </row>
    <row r="10" spans="1:1024" s="176" customFormat="1" ht="75.5" x14ac:dyDescent="0.3">
      <c r="A10" s="167" t="s">
        <v>142</v>
      </c>
      <c r="B10" s="168"/>
      <c r="C10" s="169"/>
      <c r="D10" s="170"/>
      <c r="E10" s="170"/>
      <c r="F10" s="171"/>
      <c r="G10" s="172">
        <f>SUM(G4:G9)-25000</f>
        <v>28253.656000000003</v>
      </c>
      <c r="H10" s="172">
        <f>SUM(H4:H9)-25000</f>
        <v>28253.656000000003</v>
      </c>
      <c r="I10" s="194" t="s">
        <v>421</v>
      </c>
      <c r="J10" s="173"/>
      <c r="K10" s="173"/>
      <c r="L10" s="173"/>
      <c r="M10" s="174">
        <f>SUM(M4:M9)-25000</f>
        <v>-25000</v>
      </c>
      <c r="N10" s="174">
        <f>SUM(N4:N9)</f>
        <v>0</v>
      </c>
      <c r="O10" s="197"/>
      <c r="P10" s="196"/>
      <c r="Q10" s="196"/>
      <c r="R10" s="196"/>
      <c r="S10" s="196"/>
      <c r="T10" s="196"/>
      <c r="U10" s="196"/>
      <c r="V10" s="196"/>
      <c r="W10" s="196"/>
      <c r="X10" s="196"/>
      <c r="Y10" s="196"/>
      <c r="Z10" s="196"/>
      <c r="AA10" s="196"/>
      <c r="AB10" s="196"/>
      <c r="AC10" s="196"/>
      <c r="AD10" s="196"/>
      <c r="AE10" s="196"/>
      <c r="AF10" s="196"/>
      <c r="AG10" s="196"/>
      <c r="AH10" s="196"/>
      <c r="AI10" s="196"/>
      <c r="AJ10" s="196"/>
      <c r="AK10" s="196"/>
      <c r="AL10" s="196"/>
      <c r="AM10" s="196"/>
      <c r="AN10" s="175"/>
      <c r="AO10" s="175"/>
      <c r="AP10" s="175"/>
      <c r="AQ10" s="175"/>
      <c r="AR10" s="175"/>
      <c r="AS10" s="175"/>
      <c r="AT10" s="175"/>
      <c r="AU10" s="175"/>
      <c r="AV10" s="175"/>
      <c r="AW10" s="175"/>
      <c r="AX10" s="175"/>
      <c r="AY10" s="175"/>
      <c r="AZ10" s="175"/>
      <c r="BA10" s="175"/>
      <c r="BB10" s="175"/>
      <c r="BC10" s="175"/>
      <c r="BD10" s="175"/>
      <c r="BE10" s="175"/>
      <c r="BF10" s="175"/>
      <c r="BG10" s="175"/>
      <c r="BH10" s="175"/>
      <c r="BI10" s="175"/>
      <c r="BJ10" s="175"/>
      <c r="BK10" s="175"/>
      <c r="BL10" s="175"/>
      <c r="BM10" s="175"/>
      <c r="BN10" s="175"/>
      <c r="BO10" s="175"/>
      <c r="BP10" s="175"/>
      <c r="BQ10" s="175"/>
      <c r="BR10" s="175"/>
      <c r="BS10" s="175"/>
      <c r="BT10" s="175"/>
      <c r="BU10" s="175"/>
      <c r="BV10" s="175"/>
      <c r="BW10" s="175"/>
      <c r="BX10" s="175"/>
      <c r="BY10" s="175"/>
      <c r="BZ10" s="175"/>
      <c r="CA10" s="175"/>
      <c r="CB10" s="175"/>
      <c r="CC10" s="175"/>
      <c r="CD10" s="175"/>
      <c r="CE10" s="175"/>
      <c r="CF10" s="175"/>
      <c r="CG10" s="175"/>
      <c r="CH10" s="175"/>
      <c r="CI10" s="175"/>
      <c r="CJ10" s="175"/>
      <c r="CK10" s="175"/>
      <c r="CL10" s="175"/>
      <c r="CM10" s="175"/>
      <c r="CN10" s="175"/>
      <c r="CO10" s="175"/>
      <c r="CP10" s="175"/>
      <c r="CQ10" s="175"/>
      <c r="CR10" s="175"/>
      <c r="CS10" s="175"/>
      <c r="CT10" s="175"/>
      <c r="CU10" s="175"/>
      <c r="CV10" s="175"/>
      <c r="CW10" s="175"/>
      <c r="CX10" s="175"/>
      <c r="CY10" s="175"/>
      <c r="CZ10" s="175"/>
      <c r="DA10" s="175"/>
      <c r="DB10" s="175"/>
      <c r="DC10" s="175"/>
      <c r="DD10" s="175"/>
      <c r="DE10" s="175"/>
      <c r="DF10" s="175"/>
      <c r="DG10" s="175"/>
      <c r="DH10" s="175"/>
      <c r="DI10" s="175"/>
      <c r="DJ10" s="175"/>
      <c r="DK10" s="175"/>
      <c r="DL10" s="175"/>
      <c r="DM10" s="175"/>
      <c r="DN10" s="175"/>
      <c r="DO10" s="175"/>
      <c r="DP10" s="175"/>
      <c r="DQ10" s="175"/>
      <c r="DR10" s="175"/>
      <c r="DS10" s="175"/>
      <c r="DT10" s="175"/>
      <c r="DU10" s="175"/>
      <c r="DV10" s="175"/>
      <c r="DW10" s="175"/>
      <c r="DX10" s="175"/>
      <c r="DY10" s="175"/>
      <c r="DZ10" s="175"/>
      <c r="EA10" s="175"/>
      <c r="EB10" s="175"/>
      <c r="EC10" s="175"/>
      <c r="ED10" s="175"/>
      <c r="EE10" s="175"/>
      <c r="EF10" s="175"/>
      <c r="EG10" s="175"/>
      <c r="EH10" s="175"/>
      <c r="EI10" s="175"/>
      <c r="EJ10" s="175"/>
      <c r="EK10" s="175"/>
      <c r="EL10" s="175"/>
      <c r="EM10" s="175"/>
      <c r="EN10" s="175"/>
      <c r="EO10" s="175"/>
      <c r="EP10" s="175"/>
      <c r="EQ10" s="175"/>
      <c r="ER10" s="175"/>
      <c r="ES10" s="175"/>
      <c r="ET10" s="175"/>
      <c r="EU10" s="175"/>
      <c r="EV10" s="175"/>
      <c r="EW10" s="175"/>
      <c r="EX10" s="175"/>
      <c r="EY10" s="175"/>
      <c r="EZ10" s="175"/>
      <c r="FA10" s="175"/>
      <c r="FB10" s="175"/>
      <c r="FC10" s="175"/>
      <c r="FD10" s="175"/>
      <c r="FE10" s="175"/>
      <c r="FF10" s="175"/>
      <c r="FG10" s="175"/>
      <c r="FH10" s="175"/>
      <c r="FI10" s="175"/>
      <c r="FJ10" s="175"/>
      <c r="FK10" s="175"/>
      <c r="FL10" s="175"/>
      <c r="FM10" s="175"/>
      <c r="FN10" s="175"/>
      <c r="FO10" s="175"/>
      <c r="FP10" s="175"/>
      <c r="FQ10" s="175"/>
      <c r="FR10" s="175"/>
      <c r="FS10" s="175"/>
      <c r="FT10" s="175"/>
      <c r="FU10" s="175"/>
      <c r="FV10" s="175"/>
      <c r="FW10" s="175"/>
      <c r="FX10" s="175"/>
      <c r="FY10" s="175"/>
      <c r="FZ10" s="175"/>
      <c r="GA10" s="175"/>
      <c r="GB10" s="175"/>
      <c r="GC10" s="175"/>
      <c r="GD10" s="175"/>
      <c r="GE10" s="175"/>
      <c r="GF10" s="175"/>
      <c r="GG10" s="175"/>
      <c r="GH10" s="175"/>
      <c r="GI10" s="175"/>
      <c r="GJ10" s="175"/>
      <c r="GK10" s="175"/>
      <c r="GL10" s="175"/>
      <c r="GM10" s="175"/>
      <c r="GN10" s="175"/>
      <c r="GO10" s="175"/>
      <c r="GP10" s="175"/>
      <c r="GQ10" s="175"/>
      <c r="GR10" s="175"/>
      <c r="GS10" s="175"/>
      <c r="GT10" s="175"/>
      <c r="GU10" s="175"/>
      <c r="GV10" s="175"/>
      <c r="GW10" s="175"/>
      <c r="GX10" s="175"/>
      <c r="GY10" s="175"/>
      <c r="GZ10" s="175"/>
      <c r="HA10" s="175"/>
      <c r="HB10" s="175"/>
      <c r="HC10" s="175"/>
      <c r="HD10" s="175"/>
      <c r="HE10" s="175"/>
      <c r="HF10" s="175"/>
      <c r="HG10" s="175"/>
      <c r="HH10" s="175"/>
      <c r="HI10" s="175"/>
      <c r="HJ10" s="175"/>
      <c r="HK10" s="175"/>
      <c r="HL10" s="175"/>
      <c r="HM10" s="175"/>
      <c r="HN10" s="175"/>
      <c r="HO10" s="175"/>
      <c r="HP10" s="175"/>
      <c r="HQ10" s="175"/>
      <c r="HR10" s="175"/>
      <c r="HS10" s="175"/>
      <c r="HT10" s="175"/>
      <c r="HU10" s="175"/>
      <c r="HV10" s="175"/>
      <c r="HW10" s="175"/>
      <c r="HX10" s="175"/>
      <c r="HY10" s="175"/>
      <c r="HZ10" s="175"/>
      <c r="IA10" s="175"/>
      <c r="IB10" s="175"/>
      <c r="IC10" s="175"/>
      <c r="ID10" s="175"/>
      <c r="IE10" s="175"/>
      <c r="IF10" s="175"/>
      <c r="IG10" s="175"/>
      <c r="IH10" s="175"/>
      <c r="II10" s="175"/>
      <c r="IJ10" s="175"/>
      <c r="IK10" s="175"/>
      <c r="IL10" s="175"/>
      <c r="IM10" s="175"/>
      <c r="IN10" s="175"/>
      <c r="IO10" s="175"/>
      <c r="IP10" s="175"/>
      <c r="IQ10" s="175"/>
      <c r="IR10" s="175"/>
      <c r="IS10" s="175"/>
      <c r="IT10" s="175"/>
      <c r="IU10" s="175"/>
      <c r="IV10" s="175"/>
      <c r="IW10" s="175"/>
      <c r="IX10" s="175"/>
      <c r="IY10" s="175"/>
      <c r="IZ10" s="175"/>
      <c r="JA10" s="175"/>
      <c r="JB10" s="175"/>
      <c r="JC10" s="175"/>
      <c r="JD10" s="175"/>
      <c r="JE10" s="175"/>
      <c r="JF10" s="175"/>
      <c r="JG10" s="175"/>
      <c r="JH10" s="175"/>
      <c r="JI10" s="175"/>
      <c r="JJ10" s="175"/>
      <c r="JK10" s="175"/>
      <c r="JL10" s="175"/>
      <c r="JM10" s="175"/>
      <c r="JN10" s="175"/>
      <c r="JO10" s="175"/>
      <c r="JP10" s="175"/>
      <c r="JQ10" s="175"/>
      <c r="JR10" s="175"/>
      <c r="JS10" s="175"/>
      <c r="JT10" s="175"/>
      <c r="JU10" s="175"/>
      <c r="JV10" s="175"/>
      <c r="JW10" s="175"/>
      <c r="JX10" s="175"/>
      <c r="JY10" s="175"/>
      <c r="JZ10" s="175"/>
      <c r="KA10" s="175"/>
      <c r="KB10" s="175"/>
      <c r="KC10" s="175"/>
      <c r="KD10" s="175"/>
      <c r="KE10" s="175"/>
      <c r="KF10" s="175"/>
      <c r="KG10" s="175"/>
      <c r="KH10" s="175"/>
      <c r="KI10" s="175"/>
      <c r="KJ10" s="175"/>
      <c r="KK10" s="175"/>
      <c r="KL10" s="175"/>
      <c r="KM10" s="175"/>
      <c r="KN10" s="175"/>
      <c r="KO10" s="175"/>
      <c r="KP10" s="175"/>
      <c r="KQ10" s="175"/>
      <c r="KR10" s="175"/>
      <c r="KS10" s="175"/>
      <c r="KT10" s="175"/>
      <c r="KU10" s="175"/>
      <c r="KV10" s="175"/>
      <c r="KW10" s="175"/>
      <c r="KX10" s="175"/>
      <c r="KY10" s="175"/>
      <c r="KZ10" s="175"/>
      <c r="LA10" s="175"/>
      <c r="LB10" s="175"/>
      <c r="LC10" s="175"/>
      <c r="LD10" s="175"/>
      <c r="LE10" s="175"/>
      <c r="LF10" s="175"/>
      <c r="LG10" s="175"/>
      <c r="LH10" s="175"/>
      <c r="LI10" s="175"/>
      <c r="LJ10" s="175"/>
      <c r="LK10" s="175"/>
      <c r="LL10" s="175"/>
      <c r="LM10" s="175"/>
      <c r="LN10" s="175"/>
      <c r="LO10" s="175"/>
      <c r="LP10" s="175"/>
      <c r="LQ10" s="175"/>
      <c r="LR10" s="175"/>
      <c r="LS10" s="175"/>
      <c r="LT10" s="175"/>
      <c r="LU10" s="175"/>
      <c r="LV10" s="175"/>
      <c r="LW10" s="175"/>
      <c r="LX10" s="175"/>
      <c r="LY10" s="175"/>
      <c r="LZ10" s="175"/>
      <c r="MA10" s="175"/>
      <c r="MB10" s="175"/>
      <c r="MC10" s="175"/>
      <c r="MD10" s="175"/>
      <c r="ME10" s="175"/>
      <c r="MF10" s="175"/>
      <c r="MG10" s="175"/>
      <c r="MH10" s="175"/>
      <c r="MI10" s="175"/>
      <c r="MJ10" s="175"/>
      <c r="MK10" s="175"/>
      <c r="ML10" s="175"/>
      <c r="MM10" s="175"/>
      <c r="MN10" s="175"/>
      <c r="MO10" s="175"/>
      <c r="MP10" s="175"/>
      <c r="MQ10" s="175"/>
      <c r="MR10" s="175"/>
      <c r="MS10" s="175"/>
      <c r="MT10" s="175"/>
      <c r="MU10" s="175"/>
      <c r="MV10" s="175"/>
      <c r="MW10" s="175"/>
      <c r="MX10" s="175"/>
      <c r="MY10" s="175"/>
      <c r="MZ10" s="175"/>
      <c r="NA10" s="175"/>
      <c r="NB10" s="175"/>
      <c r="NC10" s="175"/>
      <c r="ND10" s="175"/>
      <c r="NE10" s="175"/>
      <c r="NF10" s="175"/>
      <c r="NG10" s="175"/>
      <c r="NH10" s="175"/>
      <c r="NI10" s="175"/>
      <c r="NJ10" s="175"/>
      <c r="NK10" s="175"/>
      <c r="NL10" s="175"/>
      <c r="NM10" s="175"/>
      <c r="NN10" s="175"/>
      <c r="NO10" s="175"/>
      <c r="NP10" s="175"/>
      <c r="NQ10" s="175"/>
      <c r="NR10" s="175"/>
      <c r="NS10" s="175"/>
      <c r="NT10" s="175"/>
      <c r="NU10" s="175"/>
      <c r="NV10" s="175"/>
      <c r="NW10" s="175"/>
      <c r="NX10" s="175"/>
      <c r="NY10" s="175"/>
      <c r="NZ10" s="175"/>
      <c r="OA10" s="175"/>
      <c r="OB10" s="175"/>
      <c r="OC10" s="175"/>
      <c r="OD10" s="175"/>
      <c r="OE10" s="175"/>
      <c r="OF10" s="175"/>
      <c r="OG10" s="175"/>
      <c r="OH10" s="175"/>
      <c r="OI10" s="175"/>
      <c r="OJ10" s="175"/>
      <c r="OK10" s="175"/>
      <c r="OL10" s="175"/>
      <c r="OM10" s="175"/>
      <c r="ON10" s="175"/>
      <c r="OO10" s="175"/>
      <c r="OP10" s="175"/>
      <c r="OQ10" s="175"/>
      <c r="OR10" s="175"/>
      <c r="OS10" s="175"/>
      <c r="OT10" s="175"/>
      <c r="OU10" s="175"/>
      <c r="OV10" s="175"/>
      <c r="OW10" s="175"/>
      <c r="OX10" s="175"/>
      <c r="OY10" s="175"/>
      <c r="OZ10" s="175"/>
      <c r="PA10" s="175"/>
      <c r="PB10" s="175"/>
      <c r="PC10" s="175"/>
      <c r="PD10" s="175"/>
      <c r="PE10" s="175"/>
      <c r="PF10" s="175"/>
      <c r="PG10" s="175"/>
      <c r="PH10" s="175"/>
      <c r="PI10" s="175"/>
      <c r="PJ10" s="175"/>
      <c r="PK10" s="175"/>
      <c r="PL10" s="175"/>
      <c r="PM10" s="175"/>
      <c r="PN10" s="175"/>
      <c r="PO10" s="175"/>
      <c r="PP10" s="175"/>
      <c r="PQ10" s="175"/>
      <c r="PR10" s="175"/>
      <c r="PS10" s="175"/>
      <c r="PT10" s="175"/>
      <c r="PU10" s="175"/>
      <c r="PV10" s="175"/>
      <c r="PW10" s="175"/>
      <c r="PX10" s="175"/>
      <c r="PY10" s="175"/>
      <c r="PZ10" s="175"/>
      <c r="QA10" s="175"/>
      <c r="QB10" s="175"/>
      <c r="QC10" s="175"/>
      <c r="QD10" s="175"/>
      <c r="QE10" s="175"/>
      <c r="QF10" s="175"/>
      <c r="QG10" s="175"/>
      <c r="QH10" s="175"/>
      <c r="QI10" s="175"/>
      <c r="QJ10" s="175"/>
      <c r="QK10" s="175"/>
      <c r="QL10" s="175"/>
      <c r="QM10" s="175"/>
      <c r="QN10" s="175"/>
      <c r="QO10" s="175"/>
      <c r="QP10" s="175"/>
      <c r="QQ10" s="175"/>
      <c r="QR10" s="175"/>
      <c r="QS10" s="175"/>
      <c r="QT10" s="175"/>
      <c r="QU10" s="175"/>
      <c r="QV10" s="175"/>
      <c r="QW10" s="175"/>
      <c r="QX10" s="175"/>
      <c r="QY10" s="175"/>
      <c r="QZ10" s="175"/>
      <c r="RA10" s="175"/>
      <c r="RB10" s="175"/>
      <c r="RC10" s="175"/>
      <c r="RD10" s="175"/>
      <c r="RE10" s="175"/>
      <c r="RF10" s="175"/>
      <c r="RG10" s="175"/>
      <c r="RH10" s="175"/>
      <c r="RI10" s="175"/>
      <c r="RJ10" s="175"/>
      <c r="RK10" s="175"/>
      <c r="RL10" s="175"/>
      <c r="RM10" s="175"/>
      <c r="RN10" s="175"/>
      <c r="RO10" s="175"/>
      <c r="RP10" s="175"/>
      <c r="RQ10" s="175"/>
      <c r="RR10" s="175"/>
      <c r="RS10" s="175"/>
      <c r="RT10" s="175"/>
      <c r="RU10" s="175"/>
      <c r="RV10" s="175"/>
      <c r="RW10" s="175"/>
      <c r="RX10" s="175"/>
      <c r="RY10" s="175"/>
      <c r="RZ10" s="175"/>
      <c r="SA10" s="175"/>
      <c r="SB10" s="175"/>
      <c r="SC10" s="175"/>
      <c r="SD10" s="175"/>
      <c r="SE10" s="175"/>
      <c r="SF10" s="175"/>
      <c r="SG10" s="175"/>
      <c r="SH10" s="175"/>
      <c r="SI10" s="175"/>
      <c r="SJ10" s="175"/>
      <c r="SK10" s="175"/>
      <c r="SL10" s="175"/>
      <c r="SM10" s="175"/>
      <c r="SN10" s="175"/>
      <c r="SO10" s="175"/>
      <c r="SP10" s="175"/>
      <c r="SQ10" s="175"/>
      <c r="SR10" s="175"/>
      <c r="SS10" s="175"/>
      <c r="ST10" s="175"/>
      <c r="SU10" s="175"/>
      <c r="SV10" s="175"/>
      <c r="SW10" s="175"/>
      <c r="SX10" s="175"/>
      <c r="SY10" s="175"/>
      <c r="SZ10" s="175"/>
      <c r="TA10" s="175"/>
      <c r="TB10" s="175"/>
      <c r="TC10" s="175"/>
      <c r="TD10" s="175"/>
      <c r="TE10" s="175"/>
      <c r="TF10" s="175"/>
      <c r="TG10" s="175"/>
      <c r="TH10" s="175"/>
      <c r="TI10" s="175"/>
      <c r="TJ10" s="175"/>
      <c r="TK10" s="175"/>
      <c r="TL10" s="175"/>
      <c r="TM10" s="175"/>
      <c r="TN10" s="175"/>
      <c r="TO10" s="175"/>
      <c r="TP10" s="175"/>
      <c r="TQ10" s="175"/>
      <c r="TR10" s="175"/>
      <c r="TS10" s="175"/>
      <c r="TT10" s="175"/>
      <c r="TU10" s="175"/>
      <c r="TV10" s="175"/>
      <c r="TW10" s="175"/>
      <c r="TX10" s="175"/>
      <c r="TY10" s="175"/>
      <c r="TZ10" s="175"/>
      <c r="UA10" s="175"/>
      <c r="UB10" s="175"/>
      <c r="UC10" s="175"/>
      <c r="UD10" s="175"/>
      <c r="UE10" s="175"/>
      <c r="UF10" s="175"/>
      <c r="UG10" s="175"/>
      <c r="UH10" s="175"/>
      <c r="UI10" s="175"/>
      <c r="UJ10" s="175"/>
      <c r="UK10" s="175"/>
      <c r="UL10" s="175"/>
      <c r="UM10" s="175"/>
      <c r="UN10" s="175"/>
      <c r="UO10" s="175"/>
      <c r="UP10" s="175"/>
      <c r="UQ10" s="175"/>
      <c r="UR10" s="175"/>
      <c r="US10" s="175"/>
      <c r="UT10" s="175"/>
      <c r="UU10" s="175"/>
      <c r="UV10" s="175"/>
      <c r="UW10" s="175"/>
      <c r="UX10" s="175"/>
      <c r="UY10" s="175"/>
      <c r="UZ10" s="175"/>
      <c r="VA10" s="175"/>
      <c r="VB10" s="175"/>
      <c r="VC10" s="175"/>
      <c r="VD10" s="175"/>
      <c r="VE10" s="175"/>
      <c r="VF10" s="175"/>
      <c r="VG10" s="175"/>
      <c r="VH10" s="175"/>
      <c r="VI10" s="175"/>
      <c r="VJ10" s="175"/>
      <c r="VK10" s="175"/>
      <c r="VL10" s="175"/>
      <c r="VM10" s="175"/>
      <c r="VN10" s="175"/>
      <c r="VO10" s="175"/>
      <c r="VP10" s="175"/>
      <c r="VQ10" s="175"/>
      <c r="VR10" s="175"/>
      <c r="VS10" s="175"/>
      <c r="VT10" s="175"/>
      <c r="VU10" s="175"/>
      <c r="VV10" s="175"/>
      <c r="VW10" s="175"/>
      <c r="VX10" s="175"/>
      <c r="VY10" s="175"/>
      <c r="VZ10" s="175"/>
      <c r="WA10" s="175"/>
      <c r="WB10" s="175"/>
      <c r="WC10" s="175"/>
      <c r="WD10" s="175"/>
      <c r="WE10" s="175"/>
      <c r="WF10" s="175"/>
      <c r="WG10" s="175"/>
      <c r="WH10" s="175"/>
      <c r="WI10" s="175"/>
      <c r="WJ10" s="175"/>
      <c r="WK10" s="175"/>
      <c r="WL10" s="175"/>
      <c r="WM10" s="175"/>
      <c r="WN10" s="175"/>
      <c r="WO10" s="175"/>
      <c r="WP10" s="175"/>
      <c r="WQ10" s="175"/>
      <c r="WR10" s="175"/>
      <c r="WS10" s="175"/>
      <c r="WT10" s="175"/>
      <c r="WU10" s="175"/>
      <c r="WV10" s="175"/>
      <c r="WW10" s="175"/>
      <c r="WX10" s="175"/>
      <c r="WY10" s="175"/>
      <c r="WZ10" s="175"/>
      <c r="XA10" s="175"/>
      <c r="XB10" s="175"/>
      <c r="XC10" s="175"/>
      <c r="XD10" s="175"/>
      <c r="XE10" s="175"/>
      <c r="XF10" s="175"/>
      <c r="XG10" s="175"/>
      <c r="XH10" s="175"/>
      <c r="XI10" s="175"/>
      <c r="XJ10" s="175"/>
      <c r="XK10" s="175"/>
      <c r="XL10" s="175"/>
      <c r="XM10" s="175"/>
      <c r="XN10" s="175"/>
      <c r="XO10" s="175"/>
      <c r="XP10" s="175"/>
      <c r="XQ10" s="175"/>
      <c r="XR10" s="175"/>
      <c r="XS10" s="175"/>
      <c r="XT10" s="175"/>
      <c r="XU10" s="175"/>
      <c r="XV10" s="175"/>
      <c r="XW10" s="175"/>
      <c r="XX10" s="175"/>
      <c r="XY10" s="175"/>
      <c r="XZ10" s="175"/>
      <c r="YA10" s="175"/>
      <c r="YB10" s="175"/>
      <c r="YC10" s="175"/>
      <c r="YD10" s="175"/>
      <c r="YE10" s="175"/>
      <c r="YF10" s="175"/>
      <c r="YG10" s="175"/>
      <c r="YH10" s="175"/>
      <c r="YI10" s="175"/>
      <c r="YJ10" s="175"/>
      <c r="YK10" s="175"/>
      <c r="YL10" s="175"/>
      <c r="YM10" s="175"/>
      <c r="YN10" s="175"/>
      <c r="YO10" s="175"/>
      <c r="YP10" s="175"/>
      <c r="YQ10" s="175"/>
      <c r="YR10" s="175"/>
      <c r="YS10" s="175"/>
      <c r="YT10" s="175"/>
      <c r="YU10" s="175"/>
      <c r="YV10" s="175"/>
      <c r="YW10" s="175"/>
      <c r="YX10" s="175"/>
      <c r="YY10" s="175"/>
      <c r="YZ10" s="175"/>
      <c r="ZA10" s="175"/>
      <c r="ZB10" s="175"/>
      <c r="ZC10" s="175"/>
      <c r="ZD10" s="175"/>
      <c r="ZE10" s="175"/>
      <c r="ZF10" s="175"/>
      <c r="ZG10" s="175"/>
      <c r="ZH10" s="175"/>
      <c r="ZI10" s="175"/>
      <c r="ZJ10" s="175"/>
      <c r="ZK10" s="175"/>
      <c r="ZL10" s="175"/>
      <c r="ZM10" s="175"/>
      <c r="ZN10" s="175"/>
      <c r="ZO10" s="175"/>
      <c r="ZP10" s="175"/>
      <c r="ZQ10" s="175"/>
      <c r="ZR10" s="175"/>
      <c r="ZS10" s="175"/>
      <c r="ZT10" s="175"/>
      <c r="ZU10" s="175"/>
      <c r="ZV10" s="175"/>
      <c r="ZW10" s="175"/>
      <c r="ZX10" s="175"/>
      <c r="ZY10" s="175"/>
      <c r="ZZ10" s="175"/>
      <c r="AAA10" s="175"/>
      <c r="AAB10" s="175"/>
      <c r="AAC10" s="175"/>
      <c r="AAD10" s="175"/>
      <c r="AAE10" s="175"/>
      <c r="AAF10" s="175"/>
      <c r="AAG10" s="175"/>
      <c r="AAH10" s="175"/>
      <c r="AAI10" s="175"/>
      <c r="AAJ10" s="175"/>
      <c r="AAK10" s="175"/>
      <c r="AAL10" s="175"/>
      <c r="AAM10" s="175"/>
      <c r="AAN10" s="175"/>
      <c r="AAO10" s="175"/>
      <c r="AAP10" s="175"/>
      <c r="AAQ10" s="175"/>
      <c r="AAR10" s="175"/>
      <c r="AAS10" s="175"/>
      <c r="AAT10" s="175"/>
      <c r="AAU10" s="175"/>
      <c r="AAV10" s="175"/>
      <c r="AAW10" s="175"/>
      <c r="AAX10" s="175"/>
      <c r="AAY10" s="175"/>
      <c r="AAZ10" s="175"/>
      <c r="ABA10" s="175"/>
      <c r="ABB10" s="175"/>
      <c r="ABC10" s="175"/>
      <c r="ABD10" s="175"/>
      <c r="ABE10" s="175"/>
      <c r="ABF10" s="175"/>
      <c r="ABG10" s="175"/>
      <c r="ABH10" s="175"/>
      <c r="ABI10" s="175"/>
      <c r="ABJ10" s="175"/>
      <c r="ABK10" s="175"/>
      <c r="ABL10" s="175"/>
      <c r="ABM10" s="175"/>
      <c r="ABN10" s="175"/>
      <c r="ABO10" s="175"/>
      <c r="ABP10" s="175"/>
      <c r="ABQ10" s="175"/>
      <c r="ABR10" s="175"/>
      <c r="ABS10" s="175"/>
      <c r="ABT10" s="175"/>
      <c r="ABU10" s="175"/>
      <c r="ABV10" s="175"/>
      <c r="ABW10" s="175"/>
      <c r="ABX10" s="175"/>
      <c r="ABY10" s="175"/>
      <c r="ABZ10" s="175"/>
      <c r="ACA10" s="175"/>
      <c r="ACB10" s="175"/>
      <c r="ACC10" s="175"/>
      <c r="ACD10" s="175"/>
      <c r="ACE10" s="175"/>
      <c r="ACF10" s="175"/>
      <c r="ACG10" s="175"/>
      <c r="ACH10" s="175"/>
      <c r="ACI10" s="175"/>
      <c r="ACJ10" s="175"/>
      <c r="ACK10" s="175"/>
      <c r="ACL10" s="175"/>
      <c r="ACM10" s="175"/>
      <c r="ACN10" s="175"/>
      <c r="ACO10" s="175"/>
      <c r="ACP10" s="175"/>
      <c r="ACQ10" s="175"/>
      <c r="ACR10" s="175"/>
      <c r="ACS10" s="175"/>
      <c r="ACT10" s="175"/>
      <c r="ACU10" s="175"/>
      <c r="ACV10" s="175"/>
      <c r="ACW10" s="175"/>
      <c r="ACX10" s="175"/>
      <c r="ACY10" s="175"/>
      <c r="ACZ10" s="175"/>
      <c r="ADA10" s="175"/>
      <c r="ADB10" s="175"/>
      <c r="ADC10" s="175"/>
      <c r="ADD10" s="175"/>
      <c r="ADE10" s="175"/>
      <c r="ADF10" s="175"/>
      <c r="ADG10" s="175"/>
      <c r="ADH10" s="175"/>
      <c r="ADI10" s="175"/>
      <c r="ADJ10" s="175"/>
      <c r="ADK10" s="175"/>
      <c r="ADL10" s="175"/>
      <c r="ADM10" s="175"/>
      <c r="ADN10" s="175"/>
      <c r="ADO10" s="175"/>
      <c r="ADP10" s="175"/>
      <c r="ADQ10" s="175"/>
      <c r="ADR10" s="175"/>
      <c r="ADS10" s="175"/>
      <c r="ADT10" s="175"/>
      <c r="ADU10" s="175"/>
      <c r="ADV10" s="175"/>
      <c r="ADW10" s="175"/>
      <c r="ADX10" s="175"/>
      <c r="ADY10" s="175"/>
      <c r="ADZ10" s="175"/>
      <c r="AEA10" s="175"/>
      <c r="AEB10" s="175"/>
      <c r="AEC10" s="175"/>
      <c r="AED10" s="175"/>
      <c r="AEE10" s="175"/>
      <c r="AEF10" s="175"/>
      <c r="AEG10" s="175"/>
      <c r="AEH10" s="175"/>
      <c r="AEI10" s="175"/>
      <c r="AEJ10" s="175"/>
      <c r="AEK10" s="175"/>
      <c r="AEL10" s="175"/>
      <c r="AEM10" s="175"/>
      <c r="AEN10" s="175"/>
      <c r="AEO10" s="175"/>
      <c r="AEP10" s="175"/>
      <c r="AEQ10" s="175"/>
      <c r="AER10" s="175"/>
      <c r="AES10" s="175"/>
      <c r="AET10" s="175"/>
      <c r="AEU10" s="175"/>
      <c r="AEV10" s="175"/>
      <c r="AEW10" s="175"/>
      <c r="AEX10" s="175"/>
      <c r="AEY10" s="175"/>
      <c r="AEZ10" s="175"/>
      <c r="AFA10" s="175"/>
      <c r="AFB10" s="175"/>
      <c r="AFC10" s="175"/>
      <c r="AFD10" s="175"/>
      <c r="AFE10" s="175"/>
      <c r="AFF10" s="175"/>
      <c r="AFG10" s="175"/>
      <c r="AFH10" s="175"/>
      <c r="AFI10" s="175"/>
      <c r="AFJ10" s="175"/>
      <c r="AFK10" s="175"/>
      <c r="AFL10" s="175"/>
      <c r="AFM10" s="175"/>
      <c r="AFN10" s="175"/>
      <c r="AFO10" s="175"/>
      <c r="AFP10" s="175"/>
      <c r="AFQ10" s="175"/>
      <c r="AFR10" s="175"/>
      <c r="AFS10" s="175"/>
      <c r="AFT10" s="175"/>
      <c r="AFU10" s="175"/>
      <c r="AFV10" s="175"/>
      <c r="AFW10" s="175"/>
      <c r="AFX10" s="175"/>
      <c r="AFY10" s="175"/>
      <c r="AFZ10" s="175"/>
      <c r="AGA10" s="175"/>
      <c r="AGB10" s="175"/>
      <c r="AGC10" s="175"/>
      <c r="AGD10" s="175"/>
      <c r="AGE10" s="175"/>
      <c r="AGF10" s="175"/>
      <c r="AGG10" s="175"/>
      <c r="AGH10" s="175"/>
      <c r="AGI10" s="175"/>
      <c r="AGJ10" s="175"/>
      <c r="AGK10" s="175"/>
      <c r="AGL10" s="175"/>
      <c r="AGM10" s="175"/>
      <c r="AGN10" s="175"/>
      <c r="AGO10" s="175"/>
      <c r="AGP10" s="175"/>
      <c r="AGQ10" s="175"/>
      <c r="AGR10" s="175"/>
      <c r="AGS10" s="175"/>
      <c r="AGT10" s="175"/>
      <c r="AGU10" s="175"/>
      <c r="AGV10" s="175"/>
      <c r="AGW10" s="175"/>
      <c r="AGX10" s="175"/>
      <c r="AGY10" s="175"/>
      <c r="AGZ10" s="175"/>
      <c r="AHA10" s="175"/>
      <c r="AHB10" s="175"/>
      <c r="AHC10" s="175"/>
      <c r="AHD10" s="175"/>
      <c r="AHE10" s="175"/>
      <c r="AHF10" s="175"/>
      <c r="AHG10" s="175"/>
      <c r="AHH10" s="175"/>
      <c r="AHI10" s="175"/>
      <c r="AHJ10" s="175"/>
      <c r="AHK10" s="175"/>
      <c r="AHL10" s="175"/>
      <c r="AHM10" s="175"/>
      <c r="AHN10" s="175"/>
      <c r="AHO10" s="175"/>
      <c r="AHP10" s="175"/>
      <c r="AHQ10" s="175"/>
      <c r="AHR10" s="175"/>
      <c r="AHS10" s="175"/>
      <c r="AHT10" s="175"/>
      <c r="AHU10" s="175"/>
      <c r="AHV10" s="175"/>
      <c r="AHW10" s="175"/>
      <c r="AHX10" s="175"/>
      <c r="AHY10" s="175"/>
      <c r="AHZ10" s="175"/>
      <c r="AIA10" s="175"/>
      <c r="AIB10" s="175"/>
      <c r="AIC10" s="175"/>
      <c r="AID10" s="175"/>
      <c r="AIE10" s="175"/>
      <c r="AIF10" s="175"/>
      <c r="AIG10" s="175"/>
      <c r="AIH10" s="175"/>
      <c r="AII10" s="175"/>
      <c r="AIJ10" s="175"/>
      <c r="AIK10" s="175"/>
      <c r="AIL10" s="175"/>
      <c r="AIM10" s="175"/>
      <c r="AIN10" s="175"/>
      <c r="AIO10" s="175"/>
      <c r="AIP10" s="175"/>
      <c r="AIQ10" s="175"/>
      <c r="AIR10" s="175"/>
      <c r="AIS10" s="175"/>
      <c r="AIT10" s="175"/>
      <c r="AIU10" s="175"/>
      <c r="AIV10" s="175"/>
      <c r="AIW10" s="175"/>
      <c r="AIX10" s="175"/>
      <c r="AIY10" s="175"/>
      <c r="AIZ10" s="175"/>
      <c r="AJA10" s="175"/>
      <c r="AJB10" s="175"/>
      <c r="AJC10" s="175"/>
      <c r="AJD10" s="175"/>
      <c r="AJE10" s="175"/>
      <c r="AJF10" s="175"/>
      <c r="AJG10" s="175"/>
      <c r="AJH10" s="175"/>
      <c r="AJI10" s="175"/>
      <c r="AJJ10" s="175"/>
      <c r="AJK10" s="175"/>
      <c r="AJL10" s="175"/>
      <c r="AJM10" s="175"/>
      <c r="AJN10" s="175"/>
      <c r="AJO10" s="175"/>
      <c r="AJP10" s="175"/>
      <c r="AJQ10" s="175"/>
      <c r="AJR10" s="175"/>
      <c r="AJS10" s="175"/>
      <c r="AJT10" s="175"/>
      <c r="AJU10" s="175"/>
      <c r="AJV10" s="175"/>
      <c r="AJW10" s="175"/>
      <c r="AJX10" s="175"/>
      <c r="AJY10" s="175"/>
      <c r="AJZ10" s="175"/>
      <c r="AKA10" s="175"/>
      <c r="AKB10" s="175"/>
      <c r="AKC10" s="175"/>
      <c r="AKD10" s="175"/>
      <c r="AKE10" s="175"/>
      <c r="AKF10" s="175"/>
      <c r="AKG10" s="175"/>
      <c r="AKH10" s="175"/>
      <c r="AKI10" s="175"/>
      <c r="AKJ10" s="175"/>
      <c r="AKK10" s="175"/>
      <c r="AKL10" s="175"/>
      <c r="AKM10" s="175"/>
      <c r="AKN10" s="175"/>
      <c r="AKO10" s="175"/>
      <c r="AKP10" s="175"/>
      <c r="AKQ10" s="175"/>
      <c r="AKR10" s="175"/>
      <c r="AKS10" s="175"/>
      <c r="AKT10" s="175"/>
      <c r="AKU10" s="175"/>
      <c r="AKV10" s="175"/>
      <c r="AKW10" s="175"/>
      <c r="AKX10" s="175"/>
      <c r="AKY10" s="175"/>
      <c r="AKZ10" s="175"/>
      <c r="ALA10" s="175"/>
      <c r="ALB10" s="175"/>
      <c r="ALC10" s="175"/>
      <c r="ALD10" s="175"/>
      <c r="ALE10" s="175"/>
      <c r="ALF10" s="175"/>
      <c r="ALG10" s="175"/>
      <c r="ALH10" s="175"/>
      <c r="ALI10" s="175"/>
      <c r="ALJ10" s="175"/>
      <c r="ALK10" s="175"/>
      <c r="ALL10" s="175"/>
      <c r="ALM10" s="175"/>
      <c r="ALN10" s="175"/>
      <c r="ALO10" s="175"/>
      <c r="ALP10" s="175"/>
      <c r="ALQ10" s="175"/>
      <c r="ALR10" s="175"/>
      <c r="ALS10" s="175"/>
      <c r="ALT10" s="175"/>
      <c r="ALU10" s="175"/>
      <c r="ALV10" s="175"/>
      <c r="ALW10" s="175"/>
      <c r="ALX10" s="175"/>
      <c r="ALY10" s="175"/>
      <c r="ALZ10" s="175"/>
      <c r="AMA10" s="175"/>
      <c r="AMB10" s="175"/>
      <c r="AMC10" s="175"/>
      <c r="AMD10" s="175"/>
      <c r="AME10" s="175"/>
      <c r="AMF10" s="175"/>
      <c r="AMG10" s="175"/>
      <c r="AMH10" s="175"/>
      <c r="AMI10" s="175"/>
      <c r="AMJ10" s="175"/>
    </row>
    <row r="11" spans="1:1024" ht="15.5" x14ac:dyDescent="0.35">
      <c r="A11" s="63">
        <v>2</v>
      </c>
      <c r="B11" s="63" t="s">
        <v>143</v>
      </c>
      <c r="C11" s="64"/>
      <c r="D11" s="71"/>
      <c r="E11" s="71"/>
      <c r="F11" s="82"/>
      <c r="G11" s="83"/>
      <c r="H11" s="83"/>
      <c r="I11" s="68"/>
      <c r="J11" s="68"/>
      <c r="M11" s="75"/>
      <c r="N11" s="75"/>
    </row>
    <row r="12" spans="1:1024" ht="25" outlineLevel="1" x14ac:dyDescent="0.25">
      <c r="A12" s="84" t="s">
        <v>144</v>
      </c>
      <c r="B12" s="85" t="s">
        <v>145</v>
      </c>
      <c r="C12" s="70"/>
      <c r="D12" s="71">
        <v>1</v>
      </c>
      <c r="E12" s="71" t="s">
        <v>131</v>
      </c>
      <c r="F12" s="145">
        <f>IF('Study Parameters'!C27="no",2080,(IF(('Study Parameters'!C46&gt;2),5200,4160)))*'Budget Parameters'!B4</f>
        <v>4971.616</v>
      </c>
      <c r="G12" s="145">
        <f>D12*F12</f>
        <v>4971.616</v>
      </c>
      <c r="H12" s="145">
        <f t="shared" ref="H12:H20" si="2">G12</f>
        <v>4971.616</v>
      </c>
      <c r="I12" s="198" t="s">
        <v>422</v>
      </c>
      <c r="J12" s="79"/>
      <c r="K12" s="74">
        <v>0</v>
      </c>
      <c r="L12" s="74">
        <v>0</v>
      </c>
      <c r="M12" s="199">
        <f t="shared" ref="M12:M20" si="3">K12*H12</f>
        <v>0</v>
      </c>
      <c r="N12" s="210">
        <f t="shared" ref="N12:N20" si="4">$H12*L12</f>
        <v>0</v>
      </c>
    </row>
    <row r="13" spans="1:1024" ht="25" outlineLevel="1" x14ac:dyDescent="0.25">
      <c r="A13" s="84" t="s">
        <v>146</v>
      </c>
      <c r="B13" s="85" t="s">
        <v>147</v>
      </c>
      <c r="C13" s="70"/>
      <c r="D13" s="71">
        <v>1</v>
      </c>
      <c r="E13" s="71" t="s">
        <v>131</v>
      </c>
      <c r="F13" s="145">
        <f>IF('Study Parameters'!C27="no",2080,(IF(('Study Parameters'!C46&gt;2),5200,4160)))*'Budget Parameters'!B4</f>
        <v>4971.616</v>
      </c>
      <c r="G13" s="145">
        <f>D13*F13</f>
        <v>4971.616</v>
      </c>
      <c r="H13" s="145">
        <f t="shared" si="2"/>
        <v>4971.616</v>
      </c>
      <c r="I13" s="198" t="s">
        <v>422</v>
      </c>
      <c r="J13" s="79"/>
      <c r="K13" s="74">
        <v>0</v>
      </c>
      <c r="L13" s="74">
        <v>0</v>
      </c>
      <c r="M13" s="210">
        <f t="shared" si="3"/>
        <v>0</v>
      </c>
      <c r="N13" s="199">
        <f t="shared" si="4"/>
        <v>0</v>
      </c>
    </row>
    <row r="14" spans="1:1024" outlineLevel="1" x14ac:dyDescent="0.25">
      <c r="A14" s="84" t="s">
        <v>148</v>
      </c>
      <c r="B14" s="81" t="s">
        <v>149</v>
      </c>
      <c r="C14" s="70"/>
      <c r="D14" s="146">
        <f>'Study Parameters'!C22</f>
        <v>0</v>
      </c>
      <c r="E14" s="71" t="s">
        <v>131</v>
      </c>
      <c r="F14" s="145">
        <f>IF('Study Parameters'!C27="yes",260,520)*'Budget Parameters'!B4</f>
        <v>621.452</v>
      </c>
      <c r="G14" s="145">
        <f>D14*F14</f>
        <v>0</v>
      </c>
      <c r="H14" s="145">
        <f t="shared" si="2"/>
        <v>0</v>
      </c>
      <c r="I14" s="198" t="s">
        <v>150</v>
      </c>
      <c r="J14" s="79"/>
      <c r="K14" s="74">
        <v>0</v>
      </c>
      <c r="L14" s="74">
        <v>0</v>
      </c>
      <c r="M14" s="199">
        <f t="shared" si="3"/>
        <v>0</v>
      </c>
      <c r="N14" s="210">
        <f t="shared" si="4"/>
        <v>0</v>
      </c>
    </row>
    <row r="15" spans="1:1024" outlineLevel="1" x14ac:dyDescent="0.25">
      <c r="A15" s="84" t="s">
        <v>151</v>
      </c>
      <c r="B15" s="81" t="s">
        <v>152</v>
      </c>
      <c r="C15" s="70"/>
      <c r="D15" s="146">
        <f>'Study Parameters'!C23</f>
        <v>0</v>
      </c>
      <c r="E15" s="71" t="s">
        <v>131</v>
      </c>
      <c r="F15" s="145">
        <f>IF('Study Parameters'!C27="yes",260,520)*'Budget Parameters'!B4</f>
        <v>621.452</v>
      </c>
      <c r="G15" s="145">
        <f>D15*F15</f>
        <v>0</v>
      </c>
      <c r="H15" s="145">
        <f t="shared" si="2"/>
        <v>0</v>
      </c>
      <c r="I15" s="198" t="s">
        <v>150</v>
      </c>
      <c r="J15" s="79"/>
      <c r="K15" s="74">
        <v>0</v>
      </c>
      <c r="L15" s="74">
        <v>0</v>
      </c>
      <c r="M15" s="210">
        <f t="shared" si="3"/>
        <v>0</v>
      </c>
      <c r="N15" s="199">
        <f t="shared" si="4"/>
        <v>0</v>
      </c>
    </row>
    <row r="16" spans="1:1024" outlineLevel="1" x14ac:dyDescent="0.25">
      <c r="A16" s="84" t="s">
        <v>153</v>
      </c>
      <c r="B16" s="81" t="s">
        <v>154</v>
      </c>
      <c r="C16" s="70"/>
      <c r="D16" s="146">
        <f>'Study Parameters'!D37</f>
        <v>0</v>
      </c>
      <c r="E16" s="71" t="s">
        <v>131</v>
      </c>
      <c r="F16" s="145">
        <f>IF('Study Parameters'!C27="yes",2080,1040)*'Budget Parameters'!B4</f>
        <v>1242.904</v>
      </c>
      <c r="G16" s="145">
        <f>F16*D16</f>
        <v>0</v>
      </c>
      <c r="H16" s="145">
        <f t="shared" si="2"/>
        <v>0</v>
      </c>
      <c r="I16" s="198" t="s">
        <v>150</v>
      </c>
      <c r="J16" s="79"/>
      <c r="K16" s="74">
        <v>0</v>
      </c>
      <c r="L16" s="74">
        <v>0</v>
      </c>
      <c r="M16" s="210">
        <f t="shared" si="3"/>
        <v>0</v>
      </c>
      <c r="N16" s="199">
        <f t="shared" si="4"/>
        <v>0</v>
      </c>
    </row>
    <row r="17" spans="1:1024" outlineLevel="1" x14ac:dyDescent="0.25">
      <c r="A17" s="84" t="s">
        <v>155</v>
      </c>
      <c r="B17" s="81" t="s">
        <v>379</v>
      </c>
      <c r="C17" s="70"/>
      <c r="D17" s="146">
        <f>IF('Study Parameters'!C27="yes",1,0)</f>
        <v>0</v>
      </c>
      <c r="E17" s="71" t="s">
        <v>131</v>
      </c>
      <c r="F17" s="76">
        <f>1000*'Budget Parameters'!B4</f>
        <v>1195.1000000000001</v>
      </c>
      <c r="G17" s="145">
        <f>F17*D17</f>
        <v>0</v>
      </c>
      <c r="H17" s="145">
        <f t="shared" si="2"/>
        <v>0</v>
      </c>
      <c r="I17" s="198" t="s">
        <v>156</v>
      </c>
      <c r="J17" s="79"/>
      <c r="K17" s="74">
        <v>0</v>
      </c>
      <c r="L17" s="74">
        <v>0</v>
      </c>
      <c r="M17" s="210">
        <f t="shared" si="3"/>
        <v>0</v>
      </c>
      <c r="N17" s="199">
        <f t="shared" si="4"/>
        <v>0</v>
      </c>
    </row>
    <row r="18" spans="1:1024" outlineLevel="1" x14ac:dyDescent="0.25">
      <c r="A18" s="84" t="s">
        <v>157</v>
      </c>
      <c r="B18" s="81" t="s">
        <v>158</v>
      </c>
      <c r="C18" s="70"/>
      <c r="D18" s="78"/>
      <c r="E18" s="71" t="s">
        <v>131</v>
      </c>
      <c r="F18" s="76"/>
      <c r="G18" s="145">
        <f>F18</f>
        <v>0</v>
      </c>
      <c r="H18" s="145">
        <f t="shared" si="2"/>
        <v>0</v>
      </c>
      <c r="I18" s="198" t="s">
        <v>159</v>
      </c>
      <c r="J18" s="79"/>
      <c r="K18" s="74">
        <v>0</v>
      </c>
      <c r="L18" s="74">
        <v>0</v>
      </c>
      <c r="M18" s="199">
        <f t="shared" si="3"/>
        <v>0</v>
      </c>
      <c r="N18" s="186">
        <f t="shared" si="4"/>
        <v>0</v>
      </c>
    </row>
    <row r="19" spans="1:1024" outlineLevel="1" x14ac:dyDescent="0.25">
      <c r="A19" s="84" t="s">
        <v>160</v>
      </c>
      <c r="B19" s="81" t="s">
        <v>161</v>
      </c>
      <c r="C19" s="70"/>
      <c r="D19" s="78"/>
      <c r="E19" s="71" t="s">
        <v>131</v>
      </c>
      <c r="F19" s="76"/>
      <c r="G19" s="145">
        <f>F19</f>
        <v>0</v>
      </c>
      <c r="H19" s="145">
        <f t="shared" si="2"/>
        <v>0</v>
      </c>
      <c r="I19" s="198" t="s">
        <v>159</v>
      </c>
      <c r="J19" s="79"/>
      <c r="K19" s="74">
        <v>0</v>
      </c>
      <c r="L19" s="74">
        <v>0</v>
      </c>
      <c r="M19" s="186">
        <f t="shared" si="3"/>
        <v>0</v>
      </c>
      <c r="N19" s="199">
        <f t="shared" si="4"/>
        <v>0</v>
      </c>
    </row>
    <row r="20" spans="1:1024" ht="37.5" outlineLevel="1" x14ac:dyDescent="0.25">
      <c r="A20" s="84" t="s">
        <v>162</v>
      </c>
      <c r="B20" s="81" t="s">
        <v>163</v>
      </c>
      <c r="C20" s="70"/>
      <c r="D20" s="71"/>
      <c r="E20" s="71" t="s">
        <v>131</v>
      </c>
      <c r="F20" s="72"/>
      <c r="G20" s="76">
        <f>F20</f>
        <v>0</v>
      </c>
      <c r="H20" s="76">
        <f t="shared" si="2"/>
        <v>0</v>
      </c>
      <c r="I20" s="198" t="s">
        <v>396</v>
      </c>
      <c r="J20" s="73"/>
      <c r="K20" s="74">
        <v>0</v>
      </c>
      <c r="L20" s="74">
        <v>0</v>
      </c>
      <c r="M20" s="186">
        <f t="shared" si="3"/>
        <v>0</v>
      </c>
      <c r="N20" s="199">
        <f t="shared" si="4"/>
        <v>0</v>
      </c>
      <c r="O20" s="196"/>
      <c r="P20" s="196"/>
      <c r="Q20" s="196"/>
      <c r="R20" s="196"/>
      <c r="S20" s="196"/>
      <c r="T20" s="196"/>
      <c r="U20" s="196"/>
      <c r="V20" s="196"/>
      <c r="W20" s="196"/>
      <c r="X20" s="196"/>
      <c r="Y20" s="196"/>
      <c r="Z20" s="196"/>
      <c r="AA20" s="196"/>
      <c r="AB20" s="196"/>
      <c r="AC20" s="196"/>
      <c r="AD20" s="196"/>
      <c r="AE20" s="196"/>
      <c r="AF20" s="196"/>
      <c r="AG20" s="196"/>
      <c r="AH20" s="196"/>
      <c r="AI20" s="196"/>
      <c r="AJ20" s="196"/>
      <c r="AK20" s="196"/>
      <c r="AL20" s="196"/>
      <c r="AM20" s="196"/>
      <c r="AN20" s="196"/>
      <c r="AO20" s="196"/>
      <c r="AP20" s="196"/>
      <c r="AQ20" s="196"/>
      <c r="AR20" s="196"/>
    </row>
    <row r="21" spans="1:1024" s="176" customFormat="1" ht="13.75" customHeight="1" x14ac:dyDescent="0.3">
      <c r="A21" s="167" t="s">
        <v>142</v>
      </c>
      <c r="B21" s="168"/>
      <c r="C21" s="169"/>
      <c r="D21" s="170"/>
      <c r="E21" s="170"/>
      <c r="F21" s="177"/>
      <c r="G21" s="172">
        <f>SUM(G12:G20)</f>
        <v>9943.232</v>
      </c>
      <c r="H21" s="172">
        <f>SUM(H12:H20)</f>
        <v>9943.232</v>
      </c>
      <c r="I21" s="173"/>
      <c r="J21" s="173"/>
      <c r="K21" s="173"/>
      <c r="L21" s="173"/>
      <c r="M21" s="174">
        <f>SUM(M12:M20)</f>
        <v>0</v>
      </c>
      <c r="N21" s="174">
        <f>SUM(N12:N20)</f>
        <v>0</v>
      </c>
      <c r="O21" s="196"/>
      <c r="P21" s="196"/>
      <c r="Q21" s="196"/>
      <c r="R21" s="196"/>
      <c r="S21" s="196"/>
      <c r="T21" s="196"/>
      <c r="U21" s="196"/>
      <c r="V21" s="196"/>
      <c r="W21" s="196"/>
      <c r="X21" s="196"/>
      <c r="Y21" s="196"/>
      <c r="Z21" s="196"/>
      <c r="AA21" s="196"/>
      <c r="AB21" s="196"/>
      <c r="AC21" s="196"/>
      <c r="AD21" s="196"/>
      <c r="AE21" s="196"/>
      <c r="AF21" s="196"/>
      <c r="AG21" s="196"/>
      <c r="AH21" s="196"/>
      <c r="AI21" s="196"/>
      <c r="AJ21" s="196"/>
      <c r="AK21" s="196"/>
      <c r="AL21" s="196"/>
      <c r="AM21" s="196"/>
      <c r="AN21" s="196"/>
      <c r="AO21" s="196"/>
      <c r="AP21" s="196"/>
      <c r="AQ21" s="196"/>
      <c r="AR21" s="196"/>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5"/>
      <c r="BP21" s="175"/>
      <c r="BQ21" s="175"/>
      <c r="BR21" s="175"/>
      <c r="BS21" s="175"/>
      <c r="BT21" s="175"/>
      <c r="BU21" s="175"/>
      <c r="BV21" s="175"/>
      <c r="BW21" s="175"/>
      <c r="BX21" s="175"/>
      <c r="BY21" s="175"/>
      <c r="BZ21" s="175"/>
      <c r="CA21" s="175"/>
      <c r="CB21" s="175"/>
      <c r="CC21" s="175"/>
      <c r="CD21" s="175"/>
      <c r="CE21" s="175"/>
      <c r="CF21" s="175"/>
      <c r="CG21" s="175"/>
      <c r="CH21" s="175"/>
      <c r="CI21" s="175"/>
      <c r="CJ21" s="175"/>
      <c r="CK21" s="175"/>
      <c r="CL21" s="175"/>
      <c r="CM21" s="175"/>
      <c r="CN21" s="175"/>
      <c r="CO21" s="175"/>
      <c r="CP21" s="175"/>
      <c r="CQ21" s="175"/>
      <c r="CR21" s="175"/>
      <c r="CS21" s="175"/>
      <c r="CT21" s="175"/>
      <c r="CU21" s="175"/>
      <c r="CV21" s="175"/>
      <c r="CW21" s="175"/>
      <c r="CX21" s="175"/>
      <c r="CY21" s="175"/>
      <c r="CZ21" s="175"/>
      <c r="DA21" s="175"/>
      <c r="DB21" s="175"/>
      <c r="DC21" s="175"/>
      <c r="DD21" s="175"/>
      <c r="DE21" s="175"/>
      <c r="DF21" s="175"/>
      <c r="DG21" s="175"/>
      <c r="DH21" s="175"/>
      <c r="DI21" s="175"/>
      <c r="DJ21" s="175"/>
      <c r="DK21" s="175"/>
      <c r="DL21" s="175"/>
      <c r="DM21" s="175"/>
      <c r="DN21" s="175"/>
      <c r="DO21" s="175"/>
      <c r="DP21" s="175"/>
      <c r="DQ21" s="175"/>
      <c r="DR21" s="175"/>
      <c r="DS21" s="175"/>
      <c r="DT21" s="175"/>
      <c r="DU21" s="175"/>
      <c r="DV21" s="175"/>
      <c r="DW21" s="175"/>
      <c r="DX21" s="175"/>
      <c r="DY21" s="175"/>
      <c r="DZ21" s="175"/>
      <c r="EA21" s="175"/>
      <c r="EB21" s="175"/>
      <c r="EC21" s="175"/>
      <c r="ED21" s="175"/>
      <c r="EE21" s="175"/>
      <c r="EF21" s="175"/>
      <c r="EG21" s="175"/>
      <c r="EH21" s="175"/>
      <c r="EI21" s="175"/>
      <c r="EJ21" s="175"/>
      <c r="EK21" s="175"/>
      <c r="EL21" s="175"/>
      <c r="EM21" s="175"/>
      <c r="EN21" s="175"/>
      <c r="EO21" s="175"/>
      <c r="EP21" s="175"/>
      <c r="EQ21" s="175"/>
      <c r="ER21" s="175"/>
      <c r="ES21" s="175"/>
      <c r="ET21" s="175"/>
      <c r="EU21" s="175"/>
      <c r="EV21" s="175"/>
      <c r="EW21" s="175"/>
      <c r="EX21" s="175"/>
      <c r="EY21" s="175"/>
      <c r="EZ21" s="175"/>
      <c r="FA21" s="175"/>
      <c r="FB21" s="175"/>
      <c r="FC21" s="175"/>
      <c r="FD21" s="175"/>
      <c r="FE21" s="175"/>
      <c r="FF21" s="175"/>
      <c r="FG21" s="175"/>
      <c r="FH21" s="175"/>
      <c r="FI21" s="175"/>
      <c r="FJ21" s="175"/>
      <c r="FK21" s="175"/>
      <c r="FL21" s="175"/>
      <c r="FM21" s="175"/>
      <c r="FN21" s="175"/>
      <c r="FO21" s="175"/>
      <c r="FP21" s="175"/>
      <c r="FQ21" s="175"/>
      <c r="FR21" s="175"/>
      <c r="FS21" s="175"/>
      <c r="FT21" s="175"/>
      <c r="FU21" s="175"/>
      <c r="FV21" s="175"/>
      <c r="FW21" s="175"/>
      <c r="FX21" s="175"/>
      <c r="FY21" s="175"/>
      <c r="FZ21" s="175"/>
      <c r="GA21" s="175"/>
      <c r="GB21" s="175"/>
      <c r="GC21" s="175"/>
      <c r="GD21" s="175"/>
      <c r="GE21" s="175"/>
      <c r="GF21" s="175"/>
      <c r="GG21" s="175"/>
      <c r="GH21" s="175"/>
      <c r="GI21" s="175"/>
      <c r="GJ21" s="175"/>
      <c r="GK21" s="175"/>
      <c r="GL21" s="175"/>
      <c r="GM21" s="175"/>
      <c r="GN21" s="175"/>
      <c r="GO21" s="175"/>
      <c r="GP21" s="175"/>
      <c r="GQ21" s="175"/>
      <c r="GR21" s="175"/>
      <c r="GS21" s="175"/>
      <c r="GT21" s="175"/>
      <c r="GU21" s="175"/>
      <c r="GV21" s="175"/>
      <c r="GW21" s="175"/>
      <c r="GX21" s="175"/>
      <c r="GY21" s="175"/>
      <c r="GZ21" s="175"/>
      <c r="HA21" s="175"/>
      <c r="HB21" s="175"/>
      <c r="HC21" s="175"/>
      <c r="HD21" s="175"/>
      <c r="HE21" s="175"/>
      <c r="HF21" s="175"/>
      <c r="HG21" s="175"/>
      <c r="HH21" s="175"/>
      <c r="HI21" s="175"/>
      <c r="HJ21" s="175"/>
      <c r="HK21" s="175"/>
      <c r="HL21" s="175"/>
      <c r="HM21" s="175"/>
      <c r="HN21" s="175"/>
      <c r="HO21" s="175"/>
      <c r="HP21" s="175"/>
      <c r="HQ21" s="175"/>
      <c r="HR21" s="175"/>
      <c r="HS21" s="175"/>
      <c r="HT21" s="175"/>
      <c r="HU21" s="175"/>
      <c r="HV21" s="175"/>
      <c r="HW21" s="175"/>
      <c r="HX21" s="175"/>
      <c r="HY21" s="175"/>
      <c r="HZ21" s="175"/>
      <c r="IA21" s="175"/>
      <c r="IB21" s="175"/>
      <c r="IC21" s="175"/>
      <c r="ID21" s="175"/>
      <c r="IE21" s="175"/>
      <c r="IF21" s="175"/>
      <c r="IG21" s="175"/>
      <c r="IH21" s="175"/>
      <c r="II21" s="175"/>
      <c r="IJ21" s="175"/>
      <c r="IK21" s="175"/>
      <c r="IL21" s="175"/>
      <c r="IM21" s="175"/>
      <c r="IN21" s="175"/>
      <c r="IO21" s="175"/>
      <c r="IP21" s="175"/>
      <c r="IQ21" s="175"/>
      <c r="IR21" s="175"/>
      <c r="IS21" s="175"/>
      <c r="IT21" s="175"/>
      <c r="IU21" s="175"/>
      <c r="IV21" s="175"/>
      <c r="IW21" s="175"/>
      <c r="IX21" s="175"/>
      <c r="IY21" s="175"/>
      <c r="IZ21" s="175"/>
      <c r="JA21" s="175"/>
      <c r="JB21" s="175"/>
      <c r="JC21" s="175"/>
      <c r="JD21" s="175"/>
      <c r="JE21" s="175"/>
      <c r="JF21" s="175"/>
      <c r="JG21" s="175"/>
      <c r="JH21" s="175"/>
      <c r="JI21" s="175"/>
      <c r="JJ21" s="175"/>
      <c r="JK21" s="175"/>
      <c r="JL21" s="175"/>
      <c r="JM21" s="175"/>
      <c r="JN21" s="175"/>
      <c r="JO21" s="175"/>
      <c r="JP21" s="175"/>
      <c r="JQ21" s="175"/>
      <c r="JR21" s="175"/>
      <c r="JS21" s="175"/>
      <c r="JT21" s="175"/>
      <c r="JU21" s="175"/>
      <c r="JV21" s="175"/>
      <c r="JW21" s="175"/>
      <c r="JX21" s="175"/>
      <c r="JY21" s="175"/>
      <c r="JZ21" s="175"/>
      <c r="KA21" s="175"/>
      <c r="KB21" s="175"/>
      <c r="KC21" s="175"/>
      <c r="KD21" s="175"/>
      <c r="KE21" s="175"/>
      <c r="KF21" s="175"/>
      <c r="KG21" s="175"/>
      <c r="KH21" s="175"/>
      <c r="KI21" s="175"/>
      <c r="KJ21" s="175"/>
      <c r="KK21" s="175"/>
      <c r="KL21" s="175"/>
      <c r="KM21" s="175"/>
      <c r="KN21" s="175"/>
      <c r="KO21" s="175"/>
      <c r="KP21" s="175"/>
      <c r="KQ21" s="175"/>
      <c r="KR21" s="175"/>
      <c r="KS21" s="175"/>
      <c r="KT21" s="175"/>
      <c r="KU21" s="175"/>
      <c r="KV21" s="175"/>
      <c r="KW21" s="175"/>
      <c r="KX21" s="175"/>
      <c r="KY21" s="175"/>
      <c r="KZ21" s="175"/>
      <c r="LA21" s="175"/>
      <c r="LB21" s="175"/>
      <c r="LC21" s="175"/>
      <c r="LD21" s="175"/>
      <c r="LE21" s="175"/>
      <c r="LF21" s="175"/>
      <c r="LG21" s="175"/>
      <c r="LH21" s="175"/>
      <c r="LI21" s="175"/>
      <c r="LJ21" s="175"/>
      <c r="LK21" s="175"/>
      <c r="LL21" s="175"/>
      <c r="LM21" s="175"/>
      <c r="LN21" s="175"/>
      <c r="LO21" s="175"/>
      <c r="LP21" s="175"/>
      <c r="LQ21" s="175"/>
      <c r="LR21" s="175"/>
      <c r="LS21" s="175"/>
      <c r="LT21" s="175"/>
      <c r="LU21" s="175"/>
      <c r="LV21" s="175"/>
      <c r="LW21" s="175"/>
      <c r="LX21" s="175"/>
      <c r="LY21" s="175"/>
      <c r="LZ21" s="175"/>
      <c r="MA21" s="175"/>
      <c r="MB21" s="175"/>
      <c r="MC21" s="175"/>
      <c r="MD21" s="175"/>
      <c r="ME21" s="175"/>
      <c r="MF21" s="175"/>
      <c r="MG21" s="175"/>
      <c r="MH21" s="175"/>
      <c r="MI21" s="175"/>
      <c r="MJ21" s="175"/>
      <c r="MK21" s="175"/>
      <c r="ML21" s="175"/>
      <c r="MM21" s="175"/>
      <c r="MN21" s="175"/>
      <c r="MO21" s="175"/>
      <c r="MP21" s="175"/>
      <c r="MQ21" s="175"/>
      <c r="MR21" s="175"/>
      <c r="MS21" s="175"/>
      <c r="MT21" s="175"/>
      <c r="MU21" s="175"/>
      <c r="MV21" s="175"/>
      <c r="MW21" s="175"/>
      <c r="MX21" s="175"/>
      <c r="MY21" s="175"/>
      <c r="MZ21" s="175"/>
      <c r="NA21" s="175"/>
      <c r="NB21" s="175"/>
      <c r="NC21" s="175"/>
      <c r="ND21" s="175"/>
      <c r="NE21" s="175"/>
      <c r="NF21" s="175"/>
      <c r="NG21" s="175"/>
      <c r="NH21" s="175"/>
      <c r="NI21" s="175"/>
      <c r="NJ21" s="175"/>
      <c r="NK21" s="175"/>
      <c r="NL21" s="175"/>
      <c r="NM21" s="175"/>
      <c r="NN21" s="175"/>
      <c r="NO21" s="175"/>
      <c r="NP21" s="175"/>
      <c r="NQ21" s="175"/>
      <c r="NR21" s="175"/>
      <c r="NS21" s="175"/>
      <c r="NT21" s="175"/>
      <c r="NU21" s="175"/>
      <c r="NV21" s="175"/>
      <c r="NW21" s="175"/>
      <c r="NX21" s="175"/>
      <c r="NY21" s="175"/>
      <c r="NZ21" s="175"/>
      <c r="OA21" s="175"/>
      <c r="OB21" s="175"/>
      <c r="OC21" s="175"/>
      <c r="OD21" s="175"/>
      <c r="OE21" s="175"/>
      <c r="OF21" s="175"/>
      <c r="OG21" s="175"/>
      <c r="OH21" s="175"/>
      <c r="OI21" s="175"/>
      <c r="OJ21" s="175"/>
      <c r="OK21" s="175"/>
      <c r="OL21" s="175"/>
      <c r="OM21" s="175"/>
      <c r="ON21" s="175"/>
      <c r="OO21" s="175"/>
      <c r="OP21" s="175"/>
      <c r="OQ21" s="175"/>
      <c r="OR21" s="175"/>
      <c r="OS21" s="175"/>
      <c r="OT21" s="175"/>
      <c r="OU21" s="175"/>
      <c r="OV21" s="175"/>
      <c r="OW21" s="175"/>
      <c r="OX21" s="175"/>
      <c r="OY21" s="175"/>
      <c r="OZ21" s="175"/>
      <c r="PA21" s="175"/>
      <c r="PB21" s="175"/>
      <c r="PC21" s="175"/>
      <c r="PD21" s="175"/>
      <c r="PE21" s="175"/>
      <c r="PF21" s="175"/>
      <c r="PG21" s="175"/>
      <c r="PH21" s="175"/>
      <c r="PI21" s="175"/>
      <c r="PJ21" s="175"/>
      <c r="PK21" s="175"/>
      <c r="PL21" s="175"/>
      <c r="PM21" s="175"/>
      <c r="PN21" s="175"/>
      <c r="PO21" s="175"/>
      <c r="PP21" s="175"/>
      <c r="PQ21" s="175"/>
      <c r="PR21" s="175"/>
      <c r="PS21" s="175"/>
      <c r="PT21" s="175"/>
      <c r="PU21" s="175"/>
      <c r="PV21" s="175"/>
      <c r="PW21" s="175"/>
      <c r="PX21" s="175"/>
      <c r="PY21" s="175"/>
      <c r="PZ21" s="175"/>
      <c r="QA21" s="175"/>
      <c r="QB21" s="175"/>
      <c r="QC21" s="175"/>
      <c r="QD21" s="175"/>
      <c r="QE21" s="175"/>
      <c r="QF21" s="175"/>
      <c r="QG21" s="175"/>
      <c r="QH21" s="175"/>
      <c r="QI21" s="175"/>
      <c r="QJ21" s="175"/>
      <c r="QK21" s="175"/>
      <c r="QL21" s="175"/>
      <c r="QM21" s="175"/>
      <c r="QN21" s="175"/>
      <c r="QO21" s="175"/>
      <c r="QP21" s="175"/>
      <c r="QQ21" s="175"/>
      <c r="QR21" s="175"/>
      <c r="QS21" s="175"/>
      <c r="QT21" s="175"/>
      <c r="QU21" s="175"/>
      <c r="QV21" s="175"/>
      <c r="QW21" s="175"/>
      <c r="QX21" s="175"/>
      <c r="QY21" s="175"/>
      <c r="QZ21" s="175"/>
      <c r="RA21" s="175"/>
      <c r="RB21" s="175"/>
      <c r="RC21" s="175"/>
      <c r="RD21" s="175"/>
      <c r="RE21" s="175"/>
      <c r="RF21" s="175"/>
      <c r="RG21" s="175"/>
      <c r="RH21" s="175"/>
      <c r="RI21" s="175"/>
      <c r="RJ21" s="175"/>
      <c r="RK21" s="175"/>
      <c r="RL21" s="175"/>
      <c r="RM21" s="175"/>
      <c r="RN21" s="175"/>
      <c r="RO21" s="175"/>
      <c r="RP21" s="175"/>
      <c r="RQ21" s="175"/>
      <c r="RR21" s="175"/>
      <c r="RS21" s="175"/>
      <c r="RT21" s="175"/>
      <c r="RU21" s="175"/>
      <c r="RV21" s="175"/>
      <c r="RW21" s="175"/>
      <c r="RX21" s="175"/>
      <c r="RY21" s="175"/>
      <c r="RZ21" s="175"/>
      <c r="SA21" s="175"/>
      <c r="SB21" s="175"/>
      <c r="SC21" s="175"/>
      <c r="SD21" s="175"/>
      <c r="SE21" s="175"/>
      <c r="SF21" s="175"/>
      <c r="SG21" s="175"/>
      <c r="SH21" s="175"/>
      <c r="SI21" s="175"/>
      <c r="SJ21" s="175"/>
      <c r="SK21" s="175"/>
      <c r="SL21" s="175"/>
      <c r="SM21" s="175"/>
      <c r="SN21" s="175"/>
      <c r="SO21" s="175"/>
      <c r="SP21" s="175"/>
      <c r="SQ21" s="175"/>
      <c r="SR21" s="175"/>
      <c r="SS21" s="175"/>
      <c r="ST21" s="175"/>
      <c r="SU21" s="175"/>
      <c r="SV21" s="175"/>
      <c r="SW21" s="175"/>
      <c r="SX21" s="175"/>
      <c r="SY21" s="175"/>
      <c r="SZ21" s="175"/>
      <c r="TA21" s="175"/>
      <c r="TB21" s="175"/>
      <c r="TC21" s="175"/>
      <c r="TD21" s="175"/>
      <c r="TE21" s="175"/>
      <c r="TF21" s="175"/>
      <c r="TG21" s="175"/>
      <c r="TH21" s="175"/>
      <c r="TI21" s="175"/>
      <c r="TJ21" s="175"/>
      <c r="TK21" s="175"/>
      <c r="TL21" s="175"/>
      <c r="TM21" s="175"/>
      <c r="TN21" s="175"/>
      <c r="TO21" s="175"/>
      <c r="TP21" s="175"/>
      <c r="TQ21" s="175"/>
      <c r="TR21" s="175"/>
      <c r="TS21" s="175"/>
      <c r="TT21" s="175"/>
      <c r="TU21" s="175"/>
      <c r="TV21" s="175"/>
      <c r="TW21" s="175"/>
      <c r="TX21" s="175"/>
      <c r="TY21" s="175"/>
      <c r="TZ21" s="175"/>
      <c r="UA21" s="175"/>
      <c r="UB21" s="175"/>
      <c r="UC21" s="175"/>
      <c r="UD21" s="175"/>
      <c r="UE21" s="175"/>
      <c r="UF21" s="175"/>
      <c r="UG21" s="175"/>
      <c r="UH21" s="175"/>
      <c r="UI21" s="175"/>
      <c r="UJ21" s="175"/>
      <c r="UK21" s="175"/>
      <c r="UL21" s="175"/>
      <c r="UM21" s="175"/>
      <c r="UN21" s="175"/>
      <c r="UO21" s="175"/>
      <c r="UP21" s="175"/>
      <c r="UQ21" s="175"/>
      <c r="UR21" s="175"/>
      <c r="US21" s="175"/>
      <c r="UT21" s="175"/>
      <c r="UU21" s="175"/>
      <c r="UV21" s="175"/>
      <c r="UW21" s="175"/>
      <c r="UX21" s="175"/>
      <c r="UY21" s="175"/>
      <c r="UZ21" s="175"/>
      <c r="VA21" s="175"/>
      <c r="VB21" s="175"/>
      <c r="VC21" s="175"/>
      <c r="VD21" s="175"/>
      <c r="VE21" s="175"/>
      <c r="VF21" s="175"/>
      <c r="VG21" s="175"/>
      <c r="VH21" s="175"/>
      <c r="VI21" s="175"/>
      <c r="VJ21" s="175"/>
      <c r="VK21" s="175"/>
      <c r="VL21" s="175"/>
      <c r="VM21" s="175"/>
      <c r="VN21" s="175"/>
      <c r="VO21" s="175"/>
      <c r="VP21" s="175"/>
      <c r="VQ21" s="175"/>
      <c r="VR21" s="175"/>
      <c r="VS21" s="175"/>
      <c r="VT21" s="175"/>
      <c r="VU21" s="175"/>
      <c r="VV21" s="175"/>
      <c r="VW21" s="175"/>
      <c r="VX21" s="175"/>
      <c r="VY21" s="175"/>
      <c r="VZ21" s="175"/>
      <c r="WA21" s="175"/>
      <c r="WB21" s="175"/>
      <c r="WC21" s="175"/>
      <c r="WD21" s="175"/>
      <c r="WE21" s="175"/>
      <c r="WF21" s="175"/>
      <c r="WG21" s="175"/>
      <c r="WH21" s="175"/>
      <c r="WI21" s="175"/>
      <c r="WJ21" s="175"/>
      <c r="WK21" s="175"/>
      <c r="WL21" s="175"/>
      <c r="WM21" s="175"/>
      <c r="WN21" s="175"/>
      <c r="WO21" s="175"/>
      <c r="WP21" s="175"/>
      <c r="WQ21" s="175"/>
      <c r="WR21" s="175"/>
      <c r="WS21" s="175"/>
      <c r="WT21" s="175"/>
      <c r="WU21" s="175"/>
      <c r="WV21" s="175"/>
      <c r="WW21" s="175"/>
      <c r="WX21" s="175"/>
      <c r="WY21" s="175"/>
      <c r="WZ21" s="175"/>
      <c r="XA21" s="175"/>
      <c r="XB21" s="175"/>
      <c r="XC21" s="175"/>
      <c r="XD21" s="175"/>
      <c r="XE21" s="175"/>
      <c r="XF21" s="175"/>
      <c r="XG21" s="175"/>
      <c r="XH21" s="175"/>
      <c r="XI21" s="175"/>
      <c r="XJ21" s="175"/>
      <c r="XK21" s="175"/>
      <c r="XL21" s="175"/>
      <c r="XM21" s="175"/>
      <c r="XN21" s="175"/>
      <c r="XO21" s="175"/>
      <c r="XP21" s="175"/>
      <c r="XQ21" s="175"/>
      <c r="XR21" s="175"/>
      <c r="XS21" s="175"/>
      <c r="XT21" s="175"/>
      <c r="XU21" s="175"/>
      <c r="XV21" s="175"/>
      <c r="XW21" s="175"/>
      <c r="XX21" s="175"/>
      <c r="XY21" s="175"/>
      <c r="XZ21" s="175"/>
      <c r="YA21" s="175"/>
      <c r="YB21" s="175"/>
      <c r="YC21" s="175"/>
      <c r="YD21" s="175"/>
      <c r="YE21" s="175"/>
      <c r="YF21" s="175"/>
      <c r="YG21" s="175"/>
      <c r="YH21" s="175"/>
      <c r="YI21" s="175"/>
      <c r="YJ21" s="175"/>
      <c r="YK21" s="175"/>
      <c r="YL21" s="175"/>
      <c r="YM21" s="175"/>
      <c r="YN21" s="175"/>
      <c r="YO21" s="175"/>
      <c r="YP21" s="175"/>
      <c r="YQ21" s="175"/>
      <c r="YR21" s="175"/>
      <c r="YS21" s="175"/>
      <c r="YT21" s="175"/>
      <c r="YU21" s="175"/>
      <c r="YV21" s="175"/>
      <c r="YW21" s="175"/>
      <c r="YX21" s="175"/>
      <c r="YY21" s="175"/>
      <c r="YZ21" s="175"/>
      <c r="ZA21" s="175"/>
      <c r="ZB21" s="175"/>
      <c r="ZC21" s="175"/>
      <c r="ZD21" s="175"/>
      <c r="ZE21" s="175"/>
      <c r="ZF21" s="175"/>
      <c r="ZG21" s="175"/>
      <c r="ZH21" s="175"/>
      <c r="ZI21" s="175"/>
      <c r="ZJ21" s="175"/>
      <c r="ZK21" s="175"/>
      <c r="ZL21" s="175"/>
      <c r="ZM21" s="175"/>
      <c r="ZN21" s="175"/>
      <c r="ZO21" s="175"/>
      <c r="ZP21" s="175"/>
      <c r="ZQ21" s="175"/>
      <c r="ZR21" s="175"/>
      <c r="ZS21" s="175"/>
      <c r="ZT21" s="175"/>
      <c r="ZU21" s="175"/>
      <c r="ZV21" s="175"/>
      <c r="ZW21" s="175"/>
      <c r="ZX21" s="175"/>
      <c r="ZY21" s="175"/>
      <c r="ZZ21" s="175"/>
      <c r="AAA21" s="175"/>
      <c r="AAB21" s="175"/>
      <c r="AAC21" s="175"/>
      <c r="AAD21" s="175"/>
      <c r="AAE21" s="175"/>
      <c r="AAF21" s="175"/>
      <c r="AAG21" s="175"/>
      <c r="AAH21" s="175"/>
      <c r="AAI21" s="175"/>
      <c r="AAJ21" s="175"/>
      <c r="AAK21" s="175"/>
      <c r="AAL21" s="175"/>
      <c r="AAM21" s="175"/>
      <c r="AAN21" s="175"/>
      <c r="AAO21" s="175"/>
      <c r="AAP21" s="175"/>
      <c r="AAQ21" s="175"/>
      <c r="AAR21" s="175"/>
      <c r="AAS21" s="175"/>
      <c r="AAT21" s="175"/>
      <c r="AAU21" s="175"/>
      <c r="AAV21" s="175"/>
      <c r="AAW21" s="175"/>
      <c r="AAX21" s="175"/>
      <c r="AAY21" s="175"/>
      <c r="AAZ21" s="175"/>
      <c r="ABA21" s="175"/>
      <c r="ABB21" s="175"/>
      <c r="ABC21" s="175"/>
      <c r="ABD21" s="175"/>
      <c r="ABE21" s="175"/>
      <c r="ABF21" s="175"/>
      <c r="ABG21" s="175"/>
      <c r="ABH21" s="175"/>
      <c r="ABI21" s="175"/>
      <c r="ABJ21" s="175"/>
      <c r="ABK21" s="175"/>
      <c r="ABL21" s="175"/>
      <c r="ABM21" s="175"/>
      <c r="ABN21" s="175"/>
      <c r="ABO21" s="175"/>
      <c r="ABP21" s="175"/>
      <c r="ABQ21" s="175"/>
      <c r="ABR21" s="175"/>
      <c r="ABS21" s="175"/>
      <c r="ABT21" s="175"/>
      <c r="ABU21" s="175"/>
      <c r="ABV21" s="175"/>
      <c r="ABW21" s="175"/>
      <c r="ABX21" s="175"/>
      <c r="ABY21" s="175"/>
      <c r="ABZ21" s="175"/>
      <c r="ACA21" s="175"/>
      <c r="ACB21" s="175"/>
      <c r="ACC21" s="175"/>
      <c r="ACD21" s="175"/>
      <c r="ACE21" s="175"/>
      <c r="ACF21" s="175"/>
      <c r="ACG21" s="175"/>
      <c r="ACH21" s="175"/>
      <c r="ACI21" s="175"/>
      <c r="ACJ21" s="175"/>
      <c r="ACK21" s="175"/>
      <c r="ACL21" s="175"/>
      <c r="ACM21" s="175"/>
      <c r="ACN21" s="175"/>
      <c r="ACO21" s="175"/>
      <c r="ACP21" s="175"/>
      <c r="ACQ21" s="175"/>
      <c r="ACR21" s="175"/>
      <c r="ACS21" s="175"/>
      <c r="ACT21" s="175"/>
      <c r="ACU21" s="175"/>
      <c r="ACV21" s="175"/>
      <c r="ACW21" s="175"/>
      <c r="ACX21" s="175"/>
      <c r="ACY21" s="175"/>
      <c r="ACZ21" s="175"/>
      <c r="ADA21" s="175"/>
      <c r="ADB21" s="175"/>
      <c r="ADC21" s="175"/>
      <c r="ADD21" s="175"/>
      <c r="ADE21" s="175"/>
      <c r="ADF21" s="175"/>
      <c r="ADG21" s="175"/>
      <c r="ADH21" s="175"/>
      <c r="ADI21" s="175"/>
      <c r="ADJ21" s="175"/>
      <c r="ADK21" s="175"/>
      <c r="ADL21" s="175"/>
      <c r="ADM21" s="175"/>
      <c r="ADN21" s="175"/>
      <c r="ADO21" s="175"/>
      <c r="ADP21" s="175"/>
      <c r="ADQ21" s="175"/>
      <c r="ADR21" s="175"/>
      <c r="ADS21" s="175"/>
      <c r="ADT21" s="175"/>
      <c r="ADU21" s="175"/>
      <c r="ADV21" s="175"/>
      <c r="ADW21" s="175"/>
      <c r="ADX21" s="175"/>
      <c r="ADY21" s="175"/>
      <c r="ADZ21" s="175"/>
      <c r="AEA21" s="175"/>
      <c r="AEB21" s="175"/>
      <c r="AEC21" s="175"/>
      <c r="AED21" s="175"/>
      <c r="AEE21" s="175"/>
      <c r="AEF21" s="175"/>
      <c r="AEG21" s="175"/>
      <c r="AEH21" s="175"/>
      <c r="AEI21" s="175"/>
      <c r="AEJ21" s="175"/>
      <c r="AEK21" s="175"/>
      <c r="AEL21" s="175"/>
      <c r="AEM21" s="175"/>
      <c r="AEN21" s="175"/>
      <c r="AEO21" s="175"/>
      <c r="AEP21" s="175"/>
      <c r="AEQ21" s="175"/>
      <c r="AER21" s="175"/>
      <c r="AES21" s="175"/>
      <c r="AET21" s="175"/>
      <c r="AEU21" s="175"/>
      <c r="AEV21" s="175"/>
      <c r="AEW21" s="175"/>
      <c r="AEX21" s="175"/>
      <c r="AEY21" s="175"/>
      <c r="AEZ21" s="175"/>
      <c r="AFA21" s="175"/>
      <c r="AFB21" s="175"/>
      <c r="AFC21" s="175"/>
      <c r="AFD21" s="175"/>
      <c r="AFE21" s="175"/>
      <c r="AFF21" s="175"/>
      <c r="AFG21" s="175"/>
      <c r="AFH21" s="175"/>
      <c r="AFI21" s="175"/>
      <c r="AFJ21" s="175"/>
      <c r="AFK21" s="175"/>
      <c r="AFL21" s="175"/>
      <c r="AFM21" s="175"/>
      <c r="AFN21" s="175"/>
      <c r="AFO21" s="175"/>
      <c r="AFP21" s="175"/>
      <c r="AFQ21" s="175"/>
      <c r="AFR21" s="175"/>
      <c r="AFS21" s="175"/>
      <c r="AFT21" s="175"/>
      <c r="AFU21" s="175"/>
      <c r="AFV21" s="175"/>
      <c r="AFW21" s="175"/>
      <c r="AFX21" s="175"/>
      <c r="AFY21" s="175"/>
      <c r="AFZ21" s="175"/>
      <c r="AGA21" s="175"/>
      <c r="AGB21" s="175"/>
      <c r="AGC21" s="175"/>
      <c r="AGD21" s="175"/>
      <c r="AGE21" s="175"/>
      <c r="AGF21" s="175"/>
      <c r="AGG21" s="175"/>
      <c r="AGH21" s="175"/>
      <c r="AGI21" s="175"/>
      <c r="AGJ21" s="175"/>
      <c r="AGK21" s="175"/>
      <c r="AGL21" s="175"/>
      <c r="AGM21" s="175"/>
      <c r="AGN21" s="175"/>
      <c r="AGO21" s="175"/>
      <c r="AGP21" s="175"/>
      <c r="AGQ21" s="175"/>
      <c r="AGR21" s="175"/>
      <c r="AGS21" s="175"/>
      <c r="AGT21" s="175"/>
      <c r="AGU21" s="175"/>
      <c r="AGV21" s="175"/>
      <c r="AGW21" s="175"/>
      <c r="AGX21" s="175"/>
      <c r="AGY21" s="175"/>
      <c r="AGZ21" s="175"/>
      <c r="AHA21" s="175"/>
      <c r="AHB21" s="175"/>
      <c r="AHC21" s="175"/>
      <c r="AHD21" s="175"/>
      <c r="AHE21" s="175"/>
      <c r="AHF21" s="175"/>
      <c r="AHG21" s="175"/>
      <c r="AHH21" s="175"/>
      <c r="AHI21" s="175"/>
      <c r="AHJ21" s="175"/>
      <c r="AHK21" s="175"/>
      <c r="AHL21" s="175"/>
      <c r="AHM21" s="175"/>
      <c r="AHN21" s="175"/>
      <c r="AHO21" s="175"/>
      <c r="AHP21" s="175"/>
      <c r="AHQ21" s="175"/>
      <c r="AHR21" s="175"/>
      <c r="AHS21" s="175"/>
      <c r="AHT21" s="175"/>
      <c r="AHU21" s="175"/>
      <c r="AHV21" s="175"/>
      <c r="AHW21" s="175"/>
      <c r="AHX21" s="175"/>
      <c r="AHY21" s="175"/>
      <c r="AHZ21" s="175"/>
      <c r="AIA21" s="175"/>
      <c r="AIB21" s="175"/>
      <c r="AIC21" s="175"/>
      <c r="AID21" s="175"/>
      <c r="AIE21" s="175"/>
      <c r="AIF21" s="175"/>
      <c r="AIG21" s="175"/>
      <c r="AIH21" s="175"/>
      <c r="AII21" s="175"/>
      <c r="AIJ21" s="175"/>
      <c r="AIK21" s="175"/>
      <c r="AIL21" s="175"/>
      <c r="AIM21" s="175"/>
      <c r="AIN21" s="175"/>
      <c r="AIO21" s="175"/>
      <c r="AIP21" s="175"/>
      <c r="AIQ21" s="175"/>
      <c r="AIR21" s="175"/>
      <c r="AIS21" s="175"/>
      <c r="AIT21" s="175"/>
      <c r="AIU21" s="175"/>
      <c r="AIV21" s="175"/>
      <c r="AIW21" s="175"/>
      <c r="AIX21" s="175"/>
      <c r="AIY21" s="175"/>
      <c r="AIZ21" s="175"/>
      <c r="AJA21" s="175"/>
      <c r="AJB21" s="175"/>
      <c r="AJC21" s="175"/>
      <c r="AJD21" s="175"/>
      <c r="AJE21" s="175"/>
      <c r="AJF21" s="175"/>
      <c r="AJG21" s="175"/>
      <c r="AJH21" s="175"/>
      <c r="AJI21" s="175"/>
      <c r="AJJ21" s="175"/>
      <c r="AJK21" s="175"/>
      <c r="AJL21" s="175"/>
      <c r="AJM21" s="175"/>
      <c r="AJN21" s="175"/>
      <c r="AJO21" s="175"/>
      <c r="AJP21" s="175"/>
      <c r="AJQ21" s="175"/>
      <c r="AJR21" s="175"/>
      <c r="AJS21" s="175"/>
      <c r="AJT21" s="175"/>
      <c r="AJU21" s="175"/>
      <c r="AJV21" s="175"/>
      <c r="AJW21" s="175"/>
      <c r="AJX21" s="175"/>
      <c r="AJY21" s="175"/>
      <c r="AJZ21" s="175"/>
      <c r="AKA21" s="175"/>
      <c r="AKB21" s="175"/>
      <c r="AKC21" s="175"/>
      <c r="AKD21" s="175"/>
      <c r="AKE21" s="175"/>
      <c r="AKF21" s="175"/>
      <c r="AKG21" s="175"/>
      <c r="AKH21" s="175"/>
      <c r="AKI21" s="175"/>
      <c r="AKJ21" s="175"/>
      <c r="AKK21" s="175"/>
      <c r="AKL21" s="175"/>
      <c r="AKM21" s="175"/>
      <c r="AKN21" s="175"/>
      <c r="AKO21" s="175"/>
      <c r="AKP21" s="175"/>
      <c r="AKQ21" s="175"/>
      <c r="AKR21" s="175"/>
      <c r="AKS21" s="175"/>
      <c r="AKT21" s="175"/>
      <c r="AKU21" s="175"/>
      <c r="AKV21" s="175"/>
      <c r="AKW21" s="175"/>
      <c r="AKX21" s="175"/>
      <c r="AKY21" s="175"/>
      <c r="AKZ21" s="175"/>
      <c r="ALA21" s="175"/>
      <c r="ALB21" s="175"/>
      <c r="ALC21" s="175"/>
      <c r="ALD21" s="175"/>
      <c r="ALE21" s="175"/>
      <c r="ALF21" s="175"/>
      <c r="ALG21" s="175"/>
      <c r="ALH21" s="175"/>
      <c r="ALI21" s="175"/>
      <c r="ALJ21" s="175"/>
      <c r="ALK21" s="175"/>
      <c r="ALL21" s="175"/>
      <c r="ALM21" s="175"/>
      <c r="ALN21" s="175"/>
      <c r="ALO21" s="175"/>
      <c r="ALP21" s="175"/>
      <c r="ALQ21" s="175"/>
      <c r="ALR21" s="175"/>
      <c r="ALS21" s="175"/>
      <c r="ALT21" s="175"/>
      <c r="ALU21" s="175"/>
      <c r="ALV21" s="175"/>
      <c r="ALW21" s="175"/>
      <c r="ALX21" s="175"/>
      <c r="ALY21" s="175"/>
      <c r="ALZ21" s="175"/>
      <c r="AMA21" s="175"/>
      <c r="AMB21" s="175"/>
      <c r="AMC21" s="175"/>
      <c r="AMD21" s="175"/>
      <c r="AME21" s="175"/>
      <c r="AMF21" s="175"/>
      <c r="AMG21" s="175"/>
      <c r="AMH21" s="175"/>
      <c r="AMI21" s="175"/>
      <c r="AMJ21" s="175"/>
    </row>
    <row r="22" spans="1:1024" ht="15.5" x14ac:dyDescent="0.35">
      <c r="A22" s="63">
        <v>3</v>
      </c>
      <c r="B22" s="63" t="s">
        <v>30</v>
      </c>
      <c r="C22" s="64"/>
      <c r="D22" s="65"/>
      <c r="E22" s="65"/>
      <c r="F22" s="86"/>
      <c r="G22" s="87"/>
      <c r="H22" s="76"/>
      <c r="I22" s="68"/>
      <c r="J22" s="68"/>
      <c r="K22" s="68"/>
      <c r="L22" s="68"/>
      <c r="M22" s="75"/>
      <c r="N22" s="75"/>
    </row>
    <row r="23" spans="1:1024" outlineLevel="1" x14ac:dyDescent="0.25">
      <c r="A23" s="84" t="s">
        <v>164</v>
      </c>
      <c r="B23" s="81" t="s">
        <v>165</v>
      </c>
      <c r="C23" s="70" t="s">
        <v>166</v>
      </c>
      <c r="D23" s="146">
        <f>IF('Study Parameters'!C46&lt;2,16,IF('Study Parameters'!C46&gt;3,48,32))*2</f>
        <v>32</v>
      </c>
      <c r="E23" s="71" t="s">
        <v>51</v>
      </c>
      <c r="F23" s="145">
        <f>VLOOKUP(E23,'Budget Parameters'!$A$7:$B$18,2,FALSE())</f>
        <v>62.146122917863295</v>
      </c>
      <c r="G23" s="145">
        <f t="shared" ref="G23:G29" si="5">D23*F23</f>
        <v>1988.6759333716254</v>
      </c>
      <c r="H23" s="145">
        <f>G23+(G23*'Budget Parameters'!$C$22)</f>
        <v>2187.5435267087878</v>
      </c>
      <c r="I23" s="79" t="s">
        <v>167</v>
      </c>
      <c r="J23" s="79"/>
      <c r="K23" s="74">
        <v>0</v>
      </c>
      <c r="L23" s="74">
        <v>0</v>
      </c>
      <c r="M23" s="210">
        <f t="shared" ref="M23:M29" si="6">K23*H23</f>
        <v>0</v>
      </c>
      <c r="N23" s="75">
        <f t="shared" ref="N23:N29" si="7">L23*H23</f>
        <v>0</v>
      </c>
    </row>
    <row r="24" spans="1:1024" outlineLevel="1" x14ac:dyDescent="0.25">
      <c r="A24" s="84" t="s">
        <v>168</v>
      </c>
      <c r="B24" s="81" t="s">
        <v>169</v>
      </c>
      <c r="C24" s="70" t="s">
        <v>166</v>
      </c>
      <c r="D24" s="146">
        <f>IF('Study Parameters'!C25="yes",8,IF('Study Parameters'!C26="yes",20,16))*'Study Parameters'!C24</f>
        <v>0</v>
      </c>
      <c r="E24" s="71" t="s">
        <v>51</v>
      </c>
      <c r="F24" s="145">
        <f>VLOOKUP(E24,'Budget Parameters'!$A$7:$B$18,2,FALSE())</f>
        <v>62.146122917863295</v>
      </c>
      <c r="G24" s="145">
        <f t="shared" si="5"/>
        <v>0</v>
      </c>
      <c r="H24" s="145">
        <f>G24+(G24*'Budget Parameters'!$C$22)</f>
        <v>0</v>
      </c>
      <c r="I24" s="79" t="s">
        <v>170</v>
      </c>
      <c r="J24" s="79"/>
      <c r="K24" s="74">
        <v>0</v>
      </c>
      <c r="L24" s="74">
        <v>0</v>
      </c>
      <c r="M24" s="210">
        <f t="shared" si="6"/>
        <v>0</v>
      </c>
      <c r="N24" s="75">
        <f t="shared" si="7"/>
        <v>0</v>
      </c>
    </row>
    <row r="25" spans="1:1024" outlineLevel="1" x14ac:dyDescent="0.25">
      <c r="A25" s="84" t="s">
        <v>171</v>
      </c>
      <c r="B25" s="81" t="s">
        <v>172</v>
      </c>
      <c r="C25" s="70" t="s">
        <v>166</v>
      </c>
      <c r="D25" s="146">
        <f>IF('Study Parameters'!C25="yes",12,IF('Study Parameters'!C27="yes",20,16))*'Study Parameters'!C24*'Study Parameters'!D39</f>
        <v>0</v>
      </c>
      <c r="E25" s="71" t="s">
        <v>51</v>
      </c>
      <c r="F25" s="145">
        <f>VLOOKUP(E25,'Budget Parameters'!$A$7:$B$18,2,FALSE())</f>
        <v>62.146122917863295</v>
      </c>
      <c r="G25" s="145">
        <f t="shared" si="5"/>
        <v>0</v>
      </c>
      <c r="H25" s="145">
        <f>G25+(G25*'Budget Parameters'!$C$22)</f>
        <v>0</v>
      </c>
      <c r="I25" s="79" t="s">
        <v>173</v>
      </c>
      <c r="J25" s="79"/>
      <c r="K25" s="74">
        <v>0</v>
      </c>
      <c r="L25" s="74">
        <v>0</v>
      </c>
      <c r="M25" s="210">
        <f t="shared" si="6"/>
        <v>0</v>
      </c>
      <c r="N25" s="75">
        <f t="shared" si="7"/>
        <v>0</v>
      </c>
    </row>
    <row r="26" spans="1:1024" outlineLevel="1" x14ac:dyDescent="0.25">
      <c r="A26" s="84" t="s">
        <v>174</v>
      </c>
      <c r="B26" s="81" t="s">
        <v>175</v>
      </c>
      <c r="C26" s="70" t="s">
        <v>166</v>
      </c>
      <c r="D26" s="146">
        <f>IF('Study Parameters'!C25="yes",8,IF('Study Parameters'!C26="yes",16,12))*'Study Parameters'!C24</f>
        <v>0</v>
      </c>
      <c r="E26" s="71" t="s">
        <v>51</v>
      </c>
      <c r="F26" s="145">
        <f>VLOOKUP(E26,'Budget Parameters'!$A$7:$B$18,2,FALSE())</f>
        <v>62.146122917863295</v>
      </c>
      <c r="G26" s="145">
        <f t="shared" si="5"/>
        <v>0</v>
      </c>
      <c r="H26" s="145">
        <f>G26+(G26*'Budget Parameters'!$C$22)</f>
        <v>0</v>
      </c>
      <c r="I26" s="79" t="s">
        <v>176</v>
      </c>
      <c r="J26" s="79"/>
      <c r="K26" s="74">
        <v>0</v>
      </c>
      <c r="L26" s="74">
        <v>0</v>
      </c>
      <c r="M26" s="210">
        <f t="shared" si="6"/>
        <v>0</v>
      </c>
      <c r="N26" s="75">
        <f t="shared" si="7"/>
        <v>0</v>
      </c>
    </row>
    <row r="27" spans="1:1024" ht="50" outlineLevel="1" x14ac:dyDescent="0.25">
      <c r="A27" s="84" t="s">
        <v>177</v>
      </c>
      <c r="B27" s="81" t="s">
        <v>178</v>
      </c>
      <c r="C27" s="70" t="s">
        <v>166</v>
      </c>
      <c r="D27" s="146">
        <f>(IF('Study Parameters'!C26="yes",4,3)*'Study Parameters'!D40*'Study Parameters'!C24)</f>
        <v>0</v>
      </c>
      <c r="E27" s="71" t="s">
        <v>51</v>
      </c>
      <c r="F27" s="145">
        <f>VLOOKUP(E27,'Budget Parameters'!$A$7:$B$18,2,FALSE())</f>
        <v>62.146122917863295</v>
      </c>
      <c r="G27" s="145">
        <f t="shared" si="5"/>
        <v>0</v>
      </c>
      <c r="H27" s="145">
        <f>G27+(G27*'Budget Parameters'!$C$22)</f>
        <v>0</v>
      </c>
      <c r="I27" s="79" t="s">
        <v>179</v>
      </c>
      <c r="J27" s="79"/>
      <c r="K27" s="74">
        <v>0</v>
      </c>
      <c r="L27" s="74">
        <v>0</v>
      </c>
      <c r="M27" s="210">
        <f t="shared" si="6"/>
        <v>0</v>
      </c>
      <c r="N27" s="75">
        <f t="shared" si="7"/>
        <v>0</v>
      </c>
    </row>
    <row r="28" spans="1:1024" ht="25" outlineLevel="1" x14ac:dyDescent="0.25">
      <c r="A28" s="84" t="s">
        <v>180</v>
      </c>
      <c r="B28" s="81" t="s">
        <v>86</v>
      </c>
      <c r="C28" s="70"/>
      <c r="D28" s="146">
        <f>('Study Parameters'!D39+2)*'Study Parameters'!C24</f>
        <v>0</v>
      </c>
      <c r="E28" s="71" t="s">
        <v>131</v>
      </c>
      <c r="F28" s="145">
        <f>'Budget Parameters'!B28</f>
        <v>81.268006892590464</v>
      </c>
      <c r="G28" s="145">
        <f t="shared" si="5"/>
        <v>0</v>
      </c>
      <c r="H28" s="145">
        <f>G28</f>
        <v>0</v>
      </c>
      <c r="I28" s="79" t="s">
        <v>181</v>
      </c>
      <c r="J28" s="79"/>
      <c r="K28" s="74">
        <v>0</v>
      </c>
      <c r="L28" s="74">
        <v>0</v>
      </c>
      <c r="M28" s="192">
        <f t="shared" si="6"/>
        <v>0</v>
      </c>
      <c r="N28" s="75">
        <f t="shared" si="7"/>
        <v>0</v>
      </c>
    </row>
    <row r="29" spans="1:1024" ht="25" outlineLevel="1" x14ac:dyDescent="0.25">
      <c r="A29" s="84" t="s">
        <v>182</v>
      </c>
      <c r="B29" s="81" t="s">
        <v>183</v>
      </c>
      <c r="C29" s="70" t="s">
        <v>166</v>
      </c>
      <c r="D29" s="146">
        <f>'Study Parameters'!D41</f>
        <v>0</v>
      </c>
      <c r="E29" s="71" t="s">
        <v>131</v>
      </c>
      <c r="F29" s="145">
        <f>'Budget Parameters'!B29</f>
        <v>358.53</v>
      </c>
      <c r="G29" s="145">
        <f t="shared" si="5"/>
        <v>0</v>
      </c>
      <c r="H29" s="145">
        <f>G29</f>
        <v>0</v>
      </c>
      <c r="I29" s="79" t="s">
        <v>184</v>
      </c>
      <c r="J29" s="79"/>
      <c r="K29" s="74">
        <v>0</v>
      </c>
      <c r="L29" s="74">
        <v>0</v>
      </c>
      <c r="M29" s="192">
        <f t="shared" si="6"/>
        <v>0</v>
      </c>
      <c r="N29" s="75">
        <f t="shared" si="7"/>
        <v>0</v>
      </c>
    </row>
    <row r="30" spans="1:1024" s="200" customFormat="1" ht="13" x14ac:dyDescent="0.3">
      <c r="A30" s="201" t="s">
        <v>142</v>
      </c>
      <c r="B30" s="202"/>
      <c r="C30" s="203"/>
      <c r="D30" s="204"/>
      <c r="E30" s="204"/>
      <c r="F30" s="205"/>
      <c r="G30" s="206">
        <f>SUM(G23:G29)</f>
        <v>1988.6759333716254</v>
      </c>
      <c r="H30" s="206">
        <f>SUM(H23:H29)</f>
        <v>2187.5435267087878</v>
      </c>
      <c r="I30" s="207"/>
      <c r="J30" s="207"/>
      <c r="K30" s="207"/>
      <c r="L30" s="207"/>
      <c r="M30" s="208">
        <f>SUM(M23:M29)</f>
        <v>0</v>
      </c>
      <c r="N30" s="208">
        <f>SUM(N23:N29)</f>
        <v>0</v>
      </c>
      <c r="O30" s="196"/>
      <c r="P30" s="196"/>
      <c r="Q30" s="196"/>
      <c r="R30" s="196"/>
      <c r="S30" s="196"/>
      <c r="T30" s="196"/>
      <c r="U30" s="196"/>
      <c r="V30" s="196"/>
      <c r="W30" s="196"/>
      <c r="X30" s="196"/>
      <c r="Y30" s="196"/>
      <c r="Z30" s="196"/>
      <c r="AA30" s="196"/>
      <c r="AB30" s="196"/>
      <c r="AC30" s="196"/>
      <c r="AD30" s="196"/>
      <c r="AE30" s="196"/>
      <c r="AF30" s="196"/>
      <c r="AG30" s="196"/>
      <c r="AH30" s="196"/>
      <c r="AI30" s="196"/>
      <c r="AJ30" s="196"/>
      <c r="AK30" s="196"/>
      <c r="AL30" s="196"/>
      <c r="AM30" s="196"/>
      <c r="AN30" s="196"/>
      <c r="AO30" s="196"/>
      <c r="AP30" s="196"/>
      <c r="AQ30" s="196"/>
      <c r="AR30" s="196"/>
      <c r="AS30" s="196"/>
      <c r="AT30" s="196"/>
      <c r="AU30" s="196"/>
      <c r="AV30" s="196"/>
      <c r="AW30" s="196"/>
      <c r="AX30" s="196"/>
      <c r="AY30" s="196"/>
      <c r="AZ30" s="196"/>
      <c r="BA30" s="196"/>
      <c r="BB30" s="196"/>
      <c r="BC30" s="196"/>
      <c r="BD30" s="196"/>
      <c r="BE30" s="196"/>
      <c r="BF30" s="196"/>
      <c r="BG30" s="196"/>
      <c r="BH30" s="196"/>
      <c r="BI30" s="196"/>
      <c r="BJ30" s="196"/>
      <c r="BK30" s="196"/>
      <c r="BL30" s="196"/>
      <c r="BM30" s="196"/>
      <c r="BN30" s="196"/>
      <c r="BO30" s="196"/>
      <c r="BP30" s="196"/>
      <c r="BQ30" s="196"/>
      <c r="BR30" s="196"/>
      <c r="BS30" s="196"/>
      <c r="BT30" s="196"/>
      <c r="BU30" s="196"/>
      <c r="BV30" s="196"/>
      <c r="BW30" s="196"/>
      <c r="BX30" s="196"/>
      <c r="BY30" s="196"/>
      <c r="BZ30" s="196"/>
      <c r="CA30" s="196"/>
      <c r="CB30" s="196"/>
      <c r="CC30" s="196"/>
      <c r="CD30" s="196"/>
      <c r="CE30" s="196"/>
      <c r="CF30" s="196"/>
      <c r="CG30" s="196"/>
      <c r="CH30" s="196"/>
      <c r="CI30" s="196"/>
      <c r="CJ30" s="196"/>
      <c r="CK30" s="196"/>
      <c r="CL30" s="196"/>
      <c r="CM30" s="196"/>
      <c r="CN30" s="196"/>
      <c r="CO30" s="196"/>
      <c r="CP30" s="196"/>
      <c r="CQ30" s="196"/>
      <c r="CR30" s="196"/>
      <c r="CS30" s="196"/>
      <c r="CT30" s="196"/>
      <c r="CU30" s="196"/>
      <c r="CV30" s="196"/>
      <c r="CW30" s="196"/>
      <c r="CX30" s="196"/>
      <c r="CY30" s="196"/>
      <c r="CZ30" s="196"/>
      <c r="DA30" s="196"/>
      <c r="DB30" s="196"/>
      <c r="DC30" s="196"/>
      <c r="DD30" s="196"/>
      <c r="DE30" s="196"/>
      <c r="DF30" s="196"/>
      <c r="DG30" s="196"/>
      <c r="DH30" s="196"/>
      <c r="DI30" s="196"/>
      <c r="DJ30" s="196"/>
      <c r="DK30" s="196"/>
      <c r="DL30" s="196"/>
      <c r="DM30" s="196"/>
      <c r="DN30" s="196"/>
      <c r="DO30" s="196"/>
      <c r="DP30" s="196"/>
      <c r="DQ30" s="196"/>
      <c r="DR30" s="196"/>
      <c r="DS30" s="196"/>
      <c r="DT30" s="196"/>
      <c r="DU30" s="196"/>
      <c r="DV30" s="196"/>
      <c r="DW30" s="196"/>
      <c r="DX30" s="196"/>
      <c r="DY30" s="196"/>
      <c r="DZ30" s="196"/>
      <c r="EA30" s="196"/>
      <c r="EB30" s="196"/>
      <c r="EC30" s="196"/>
      <c r="ED30" s="196"/>
      <c r="EE30" s="196"/>
      <c r="EF30" s="196"/>
      <c r="EG30" s="196"/>
      <c r="EH30" s="196"/>
      <c r="EI30" s="196"/>
      <c r="EJ30" s="196"/>
      <c r="EK30" s="196"/>
      <c r="EL30" s="196"/>
      <c r="EM30" s="196"/>
      <c r="EN30" s="196"/>
      <c r="EO30" s="196"/>
      <c r="EP30" s="196"/>
      <c r="EQ30" s="196"/>
      <c r="ER30" s="196"/>
      <c r="ES30" s="196"/>
      <c r="ET30" s="196"/>
      <c r="EU30" s="196"/>
      <c r="EV30" s="196"/>
      <c r="EW30" s="196"/>
      <c r="EX30" s="196"/>
      <c r="EY30" s="196"/>
      <c r="EZ30" s="196"/>
      <c r="FA30" s="196"/>
      <c r="FB30" s="196"/>
      <c r="FC30" s="196"/>
      <c r="FD30" s="196"/>
      <c r="FE30" s="196"/>
      <c r="FF30" s="196"/>
      <c r="FG30" s="196"/>
      <c r="FH30" s="196"/>
      <c r="FI30" s="196"/>
      <c r="FJ30" s="196"/>
      <c r="FK30" s="196"/>
      <c r="FL30" s="196"/>
      <c r="FM30" s="196"/>
      <c r="FN30" s="196"/>
      <c r="FO30" s="196"/>
      <c r="FP30" s="196"/>
      <c r="FQ30" s="196"/>
      <c r="FR30" s="196"/>
      <c r="FS30" s="196"/>
      <c r="FT30" s="196"/>
      <c r="FU30" s="196"/>
      <c r="FV30" s="196"/>
      <c r="FW30" s="196"/>
      <c r="FX30" s="196"/>
      <c r="FY30" s="196"/>
      <c r="FZ30" s="196"/>
      <c r="GA30" s="196"/>
      <c r="GB30" s="196"/>
      <c r="GC30" s="196"/>
      <c r="GD30" s="196"/>
      <c r="GE30" s="196"/>
      <c r="GF30" s="196"/>
      <c r="GG30" s="196"/>
      <c r="GH30" s="196"/>
      <c r="GI30" s="196"/>
      <c r="GJ30" s="196"/>
      <c r="GK30" s="196"/>
      <c r="GL30" s="196"/>
      <c r="GM30" s="196"/>
      <c r="GN30" s="196"/>
      <c r="GO30" s="196"/>
      <c r="GP30" s="196"/>
      <c r="GQ30" s="196"/>
      <c r="GR30" s="196"/>
      <c r="GS30" s="196"/>
      <c r="GT30" s="196"/>
      <c r="GU30" s="196"/>
      <c r="GV30" s="196"/>
      <c r="GW30" s="196"/>
      <c r="GX30" s="196"/>
      <c r="GY30" s="196"/>
      <c r="GZ30" s="196"/>
      <c r="HA30" s="196"/>
      <c r="HB30" s="196"/>
      <c r="HC30" s="196"/>
      <c r="HD30" s="196"/>
      <c r="HE30" s="196"/>
      <c r="HF30" s="196"/>
      <c r="HG30" s="196"/>
      <c r="HH30" s="196"/>
      <c r="HI30" s="196"/>
      <c r="HJ30" s="196"/>
      <c r="HK30" s="196"/>
      <c r="HL30" s="196"/>
      <c r="HM30" s="196"/>
      <c r="HN30" s="196"/>
      <c r="HO30" s="196"/>
      <c r="HP30" s="196"/>
      <c r="HQ30" s="196"/>
      <c r="HR30" s="196"/>
      <c r="HS30" s="196"/>
      <c r="HT30" s="196"/>
      <c r="HU30" s="196"/>
      <c r="HV30" s="196"/>
      <c r="HW30" s="196"/>
      <c r="HX30" s="196"/>
      <c r="HY30" s="196"/>
      <c r="HZ30" s="196"/>
      <c r="IA30" s="196"/>
      <c r="IB30" s="196"/>
      <c r="IC30" s="196"/>
      <c r="ID30" s="196"/>
      <c r="IE30" s="196"/>
      <c r="IF30" s="196"/>
      <c r="IG30" s="196"/>
      <c r="IH30" s="196"/>
      <c r="II30" s="196"/>
      <c r="IJ30" s="196"/>
      <c r="IK30" s="196"/>
      <c r="IL30" s="196"/>
      <c r="IM30" s="196"/>
      <c r="IN30" s="196"/>
      <c r="IO30" s="196"/>
      <c r="IP30" s="196"/>
      <c r="IQ30" s="196"/>
      <c r="IR30" s="196"/>
      <c r="IS30" s="196"/>
      <c r="IT30" s="196"/>
      <c r="IU30" s="196"/>
      <c r="IV30" s="196"/>
      <c r="IW30" s="196"/>
      <c r="IX30" s="196"/>
      <c r="IY30" s="196"/>
      <c r="IZ30" s="196"/>
      <c r="JA30" s="196"/>
      <c r="JB30" s="196"/>
      <c r="JC30" s="196"/>
      <c r="JD30" s="196"/>
      <c r="JE30" s="196"/>
      <c r="JF30" s="196"/>
      <c r="JG30" s="196"/>
      <c r="JH30" s="196"/>
      <c r="JI30" s="196"/>
      <c r="JJ30" s="196"/>
      <c r="JK30" s="196"/>
      <c r="JL30" s="196"/>
      <c r="JM30" s="196"/>
      <c r="JN30" s="196"/>
      <c r="JO30" s="196"/>
      <c r="JP30" s="196"/>
      <c r="JQ30" s="196"/>
      <c r="JR30" s="196"/>
      <c r="JS30" s="196"/>
      <c r="JT30" s="196"/>
      <c r="JU30" s="196"/>
      <c r="JV30" s="196"/>
      <c r="JW30" s="196"/>
      <c r="JX30" s="196"/>
      <c r="JY30" s="196"/>
      <c r="JZ30" s="196"/>
      <c r="KA30" s="196"/>
      <c r="KB30" s="196"/>
      <c r="KC30" s="196"/>
      <c r="KD30" s="196"/>
      <c r="KE30" s="196"/>
      <c r="KF30" s="196"/>
      <c r="KG30" s="196"/>
      <c r="KH30" s="196"/>
      <c r="KI30" s="196"/>
      <c r="KJ30" s="196"/>
      <c r="KK30" s="196"/>
      <c r="KL30" s="196"/>
      <c r="KM30" s="196"/>
      <c r="KN30" s="196"/>
      <c r="KO30" s="196"/>
      <c r="KP30" s="196"/>
      <c r="KQ30" s="196"/>
      <c r="KR30" s="196"/>
      <c r="KS30" s="196"/>
      <c r="KT30" s="196"/>
      <c r="KU30" s="196"/>
      <c r="KV30" s="196"/>
      <c r="KW30" s="196"/>
      <c r="KX30" s="196"/>
      <c r="KY30" s="196"/>
      <c r="KZ30" s="196"/>
      <c r="LA30" s="196"/>
      <c r="LB30" s="196"/>
      <c r="LC30" s="196"/>
      <c r="LD30" s="196"/>
      <c r="LE30" s="196"/>
      <c r="LF30" s="196"/>
      <c r="LG30" s="196"/>
      <c r="LH30" s="196"/>
      <c r="LI30" s="196"/>
      <c r="LJ30" s="196"/>
      <c r="LK30" s="196"/>
      <c r="LL30" s="196"/>
      <c r="LM30" s="196"/>
      <c r="LN30" s="196"/>
      <c r="LO30" s="196"/>
      <c r="LP30" s="196"/>
      <c r="LQ30" s="196"/>
      <c r="LR30" s="196"/>
      <c r="LS30" s="196"/>
      <c r="LT30" s="196"/>
      <c r="LU30" s="196"/>
      <c r="LV30" s="196"/>
      <c r="LW30" s="196"/>
      <c r="LX30" s="196"/>
      <c r="LY30" s="196"/>
      <c r="LZ30" s="196"/>
      <c r="MA30" s="196"/>
      <c r="MB30" s="196"/>
      <c r="MC30" s="196"/>
      <c r="MD30" s="196"/>
      <c r="ME30" s="196"/>
      <c r="MF30" s="196"/>
      <c r="MG30" s="196"/>
      <c r="MH30" s="196"/>
      <c r="MI30" s="196"/>
      <c r="MJ30" s="196"/>
      <c r="MK30" s="196"/>
      <c r="ML30" s="196"/>
      <c r="MM30" s="196"/>
      <c r="MN30" s="196"/>
      <c r="MO30" s="196"/>
      <c r="MP30" s="196"/>
      <c r="MQ30" s="196"/>
      <c r="MR30" s="196"/>
      <c r="MS30" s="196"/>
      <c r="MT30" s="196"/>
      <c r="MU30" s="196"/>
      <c r="MV30" s="196"/>
      <c r="MW30" s="196"/>
      <c r="MX30" s="196"/>
      <c r="MY30" s="196"/>
      <c r="MZ30" s="196"/>
      <c r="NA30" s="196"/>
      <c r="NB30" s="196"/>
      <c r="NC30" s="196"/>
      <c r="ND30" s="196"/>
      <c r="NE30" s="196"/>
      <c r="NF30" s="196"/>
      <c r="NG30" s="196"/>
      <c r="NH30" s="196"/>
      <c r="NI30" s="196"/>
      <c r="NJ30" s="196"/>
      <c r="NK30" s="196"/>
      <c r="NL30" s="196"/>
      <c r="NM30" s="196"/>
      <c r="NN30" s="196"/>
      <c r="NO30" s="196"/>
      <c r="NP30" s="196"/>
      <c r="NQ30" s="196"/>
      <c r="NR30" s="196"/>
      <c r="NS30" s="196"/>
      <c r="NT30" s="196"/>
      <c r="NU30" s="196"/>
      <c r="NV30" s="196"/>
      <c r="NW30" s="196"/>
      <c r="NX30" s="196"/>
      <c r="NY30" s="196"/>
      <c r="NZ30" s="196"/>
      <c r="OA30" s="196"/>
      <c r="OB30" s="196"/>
      <c r="OC30" s="196"/>
      <c r="OD30" s="196"/>
      <c r="OE30" s="196"/>
      <c r="OF30" s="196"/>
      <c r="OG30" s="196"/>
      <c r="OH30" s="196"/>
      <c r="OI30" s="196"/>
      <c r="OJ30" s="196"/>
      <c r="OK30" s="196"/>
      <c r="OL30" s="196"/>
      <c r="OM30" s="196"/>
      <c r="ON30" s="196"/>
      <c r="OO30" s="196"/>
      <c r="OP30" s="196"/>
      <c r="OQ30" s="196"/>
      <c r="OR30" s="196"/>
      <c r="OS30" s="196"/>
      <c r="OT30" s="196"/>
      <c r="OU30" s="196"/>
      <c r="OV30" s="196"/>
      <c r="OW30" s="196"/>
      <c r="OX30" s="196"/>
      <c r="OY30" s="196"/>
      <c r="OZ30" s="196"/>
      <c r="PA30" s="196"/>
      <c r="PB30" s="196"/>
      <c r="PC30" s="196"/>
      <c r="PD30" s="196"/>
      <c r="PE30" s="196"/>
      <c r="PF30" s="196"/>
      <c r="PG30" s="196"/>
      <c r="PH30" s="196"/>
      <c r="PI30" s="196"/>
      <c r="PJ30" s="196"/>
      <c r="PK30" s="196"/>
      <c r="PL30" s="196"/>
      <c r="PM30" s="196"/>
      <c r="PN30" s="196"/>
      <c r="PO30" s="196"/>
      <c r="PP30" s="196"/>
      <c r="PQ30" s="196"/>
      <c r="PR30" s="196"/>
      <c r="PS30" s="196"/>
      <c r="PT30" s="196"/>
      <c r="PU30" s="196"/>
      <c r="PV30" s="196"/>
      <c r="PW30" s="196"/>
      <c r="PX30" s="196"/>
      <c r="PY30" s="196"/>
      <c r="PZ30" s="196"/>
      <c r="QA30" s="196"/>
      <c r="QB30" s="196"/>
      <c r="QC30" s="196"/>
      <c r="QD30" s="196"/>
      <c r="QE30" s="196"/>
      <c r="QF30" s="196"/>
      <c r="QG30" s="196"/>
      <c r="QH30" s="196"/>
      <c r="QI30" s="196"/>
      <c r="QJ30" s="196"/>
      <c r="QK30" s="196"/>
      <c r="QL30" s="196"/>
      <c r="QM30" s="196"/>
      <c r="QN30" s="196"/>
      <c r="QO30" s="196"/>
      <c r="QP30" s="196"/>
      <c r="QQ30" s="196"/>
      <c r="QR30" s="196"/>
      <c r="QS30" s="196"/>
      <c r="QT30" s="196"/>
      <c r="QU30" s="196"/>
      <c r="QV30" s="196"/>
      <c r="QW30" s="196"/>
      <c r="QX30" s="196"/>
      <c r="QY30" s="196"/>
      <c r="QZ30" s="196"/>
      <c r="RA30" s="196"/>
      <c r="RB30" s="196"/>
      <c r="RC30" s="196"/>
      <c r="RD30" s="196"/>
      <c r="RE30" s="196"/>
      <c r="RF30" s="196"/>
      <c r="RG30" s="196"/>
      <c r="RH30" s="196"/>
      <c r="RI30" s="196"/>
      <c r="RJ30" s="196"/>
      <c r="RK30" s="196"/>
      <c r="RL30" s="196"/>
      <c r="RM30" s="196"/>
      <c r="RN30" s="196"/>
      <c r="RO30" s="196"/>
      <c r="RP30" s="196"/>
      <c r="RQ30" s="196"/>
      <c r="RR30" s="196"/>
      <c r="RS30" s="196"/>
      <c r="RT30" s="196"/>
      <c r="RU30" s="196"/>
      <c r="RV30" s="196"/>
      <c r="RW30" s="196"/>
      <c r="RX30" s="196"/>
      <c r="RY30" s="196"/>
      <c r="RZ30" s="196"/>
      <c r="SA30" s="196"/>
      <c r="SB30" s="196"/>
      <c r="SC30" s="196"/>
      <c r="SD30" s="196"/>
      <c r="SE30" s="196"/>
      <c r="SF30" s="196"/>
      <c r="SG30" s="196"/>
      <c r="SH30" s="196"/>
      <c r="SI30" s="196"/>
      <c r="SJ30" s="196"/>
      <c r="SK30" s="196"/>
      <c r="SL30" s="196"/>
      <c r="SM30" s="196"/>
      <c r="SN30" s="196"/>
      <c r="SO30" s="196"/>
      <c r="SP30" s="196"/>
      <c r="SQ30" s="196"/>
      <c r="SR30" s="196"/>
      <c r="SS30" s="196"/>
      <c r="ST30" s="196"/>
      <c r="SU30" s="196"/>
      <c r="SV30" s="196"/>
      <c r="SW30" s="196"/>
      <c r="SX30" s="196"/>
      <c r="SY30" s="196"/>
      <c r="SZ30" s="196"/>
      <c r="TA30" s="196"/>
      <c r="TB30" s="196"/>
      <c r="TC30" s="196"/>
      <c r="TD30" s="196"/>
      <c r="TE30" s="196"/>
      <c r="TF30" s="196"/>
      <c r="TG30" s="196"/>
      <c r="TH30" s="196"/>
      <c r="TI30" s="196"/>
      <c r="TJ30" s="196"/>
      <c r="TK30" s="196"/>
      <c r="TL30" s="196"/>
      <c r="TM30" s="196"/>
      <c r="TN30" s="196"/>
      <c r="TO30" s="196"/>
      <c r="TP30" s="196"/>
      <c r="TQ30" s="196"/>
      <c r="TR30" s="196"/>
      <c r="TS30" s="196"/>
      <c r="TT30" s="196"/>
      <c r="TU30" s="196"/>
      <c r="TV30" s="196"/>
      <c r="TW30" s="196"/>
      <c r="TX30" s="196"/>
      <c r="TY30" s="196"/>
      <c r="TZ30" s="196"/>
      <c r="UA30" s="196"/>
      <c r="UB30" s="196"/>
      <c r="UC30" s="196"/>
      <c r="UD30" s="196"/>
      <c r="UE30" s="196"/>
      <c r="UF30" s="196"/>
      <c r="UG30" s="196"/>
      <c r="UH30" s="196"/>
      <c r="UI30" s="196"/>
      <c r="UJ30" s="196"/>
      <c r="UK30" s="196"/>
      <c r="UL30" s="196"/>
      <c r="UM30" s="196"/>
      <c r="UN30" s="196"/>
      <c r="UO30" s="196"/>
      <c r="UP30" s="196"/>
      <c r="UQ30" s="196"/>
      <c r="UR30" s="196"/>
      <c r="US30" s="196"/>
      <c r="UT30" s="196"/>
      <c r="UU30" s="196"/>
      <c r="UV30" s="196"/>
      <c r="UW30" s="196"/>
      <c r="UX30" s="196"/>
      <c r="UY30" s="196"/>
      <c r="UZ30" s="196"/>
      <c r="VA30" s="196"/>
      <c r="VB30" s="196"/>
      <c r="VC30" s="196"/>
      <c r="VD30" s="196"/>
      <c r="VE30" s="196"/>
      <c r="VF30" s="196"/>
      <c r="VG30" s="196"/>
      <c r="VH30" s="196"/>
      <c r="VI30" s="196"/>
      <c r="VJ30" s="196"/>
      <c r="VK30" s="196"/>
      <c r="VL30" s="196"/>
      <c r="VM30" s="196"/>
      <c r="VN30" s="196"/>
      <c r="VO30" s="196"/>
      <c r="VP30" s="196"/>
      <c r="VQ30" s="196"/>
      <c r="VR30" s="196"/>
      <c r="VS30" s="196"/>
      <c r="VT30" s="196"/>
      <c r="VU30" s="196"/>
      <c r="VV30" s="196"/>
      <c r="VW30" s="196"/>
      <c r="VX30" s="196"/>
      <c r="VY30" s="196"/>
      <c r="VZ30" s="196"/>
      <c r="WA30" s="196"/>
      <c r="WB30" s="196"/>
      <c r="WC30" s="196"/>
      <c r="WD30" s="196"/>
      <c r="WE30" s="196"/>
      <c r="WF30" s="196"/>
      <c r="WG30" s="196"/>
      <c r="WH30" s="196"/>
      <c r="WI30" s="196"/>
      <c r="WJ30" s="196"/>
      <c r="WK30" s="196"/>
      <c r="WL30" s="196"/>
      <c r="WM30" s="196"/>
      <c r="WN30" s="196"/>
      <c r="WO30" s="196"/>
      <c r="WP30" s="196"/>
      <c r="WQ30" s="196"/>
      <c r="WR30" s="196"/>
      <c r="WS30" s="196"/>
      <c r="WT30" s="196"/>
      <c r="WU30" s="196"/>
      <c r="WV30" s="196"/>
      <c r="WW30" s="196"/>
      <c r="WX30" s="196"/>
      <c r="WY30" s="196"/>
      <c r="WZ30" s="196"/>
      <c r="XA30" s="196"/>
      <c r="XB30" s="196"/>
      <c r="XC30" s="196"/>
      <c r="XD30" s="196"/>
      <c r="XE30" s="196"/>
      <c r="XF30" s="196"/>
      <c r="XG30" s="196"/>
      <c r="XH30" s="196"/>
      <c r="XI30" s="196"/>
      <c r="XJ30" s="196"/>
      <c r="XK30" s="196"/>
      <c r="XL30" s="196"/>
      <c r="XM30" s="196"/>
      <c r="XN30" s="196"/>
      <c r="XO30" s="196"/>
      <c r="XP30" s="196"/>
      <c r="XQ30" s="196"/>
      <c r="XR30" s="196"/>
      <c r="XS30" s="196"/>
      <c r="XT30" s="196"/>
      <c r="XU30" s="196"/>
      <c r="XV30" s="196"/>
      <c r="XW30" s="196"/>
      <c r="XX30" s="196"/>
      <c r="XY30" s="196"/>
      <c r="XZ30" s="196"/>
      <c r="YA30" s="196"/>
      <c r="YB30" s="196"/>
      <c r="YC30" s="196"/>
      <c r="YD30" s="196"/>
      <c r="YE30" s="196"/>
      <c r="YF30" s="196"/>
      <c r="YG30" s="196"/>
      <c r="YH30" s="196"/>
      <c r="YI30" s="196"/>
      <c r="YJ30" s="196"/>
      <c r="YK30" s="196"/>
      <c r="YL30" s="196"/>
      <c r="YM30" s="196"/>
      <c r="YN30" s="196"/>
      <c r="YO30" s="196"/>
      <c r="YP30" s="196"/>
      <c r="YQ30" s="196"/>
      <c r="YR30" s="196"/>
      <c r="YS30" s="196"/>
      <c r="YT30" s="196"/>
      <c r="YU30" s="196"/>
      <c r="YV30" s="196"/>
      <c r="YW30" s="196"/>
      <c r="YX30" s="196"/>
      <c r="YY30" s="196"/>
      <c r="YZ30" s="196"/>
      <c r="ZA30" s="196"/>
      <c r="ZB30" s="196"/>
      <c r="ZC30" s="196"/>
      <c r="ZD30" s="196"/>
      <c r="ZE30" s="196"/>
      <c r="ZF30" s="196"/>
      <c r="ZG30" s="196"/>
      <c r="ZH30" s="196"/>
      <c r="ZI30" s="196"/>
      <c r="ZJ30" s="196"/>
      <c r="ZK30" s="196"/>
      <c r="ZL30" s="196"/>
      <c r="ZM30" s="196"/>
      <c r="ZN30" s="196"/>
      <c r="ZO30" s="196"/>
      <c r="ZP30" s="196"/>
      <c r="ZQ30" s="196"/>
      <c r="ZR30" s="196"/>
      <c r="ZS30" s="196"/>
      <c r="ZT30" s="196"/>
      <c r="ZU30" s="196"/>
      <c r="ZV30" s="196"/>
      <c r="ZW30" s="196"/>
      <c r="ZX30" s="196"/>
      <c r="ZY30" s="196"/>
      <c r="ZZ30" s="196"/>
      <c r="AAA30" s="196"/>
      <c r="AAB30" s="196"/>
      <c r="AAC30" s="196"/>
      <c r="AAD30" s="196"/>
      <c r="AAE30" s="196"/>
      <c r="AAF30" s="196"/>
      <c r="AAG30" s="196"/>
      <c r="AAH30" s="196"/>
      <c r="AAI30" s="196"/>
      <c r="AAJ30" s="196"/>
      <c r="AAK30" s="196"/>
      <c r="AAL30" s="196"/>
      <c r="AAM30" s="196"/>
      <c r="AAN30" s="196"/>
      <c r="AAO30" s="196"/>
      <c r="AAP30" s="196"/>
      <c r="AAQ30" s="196"/>
      <c r="AAR30" s="196"/>
      <c r="AAS30" s="196"/>
      <c r="AAT30" s="196"/>
      <c r="AAU30" s="196"/>
      <c r="AAV30" s="196"/>
      <c r="AAW30" s="196"/>
      <c r="AAX30" s="196"/>
      <c r="AAY30" s="196"/>
      <c r="AAZ30" s="196"/>
      <c r="ABA30" s="196"/>
      <c r="ABB30" s="196"/>
      <c r="ABC30" s="196"/>
      <c r="ABD30" s="196"/>
      <c r="ABE30" s="196"/>
      <c r="ABF30" s="196"/>
      <c r="ABG30" s="196"/>
      <c r="ABH30" s="196"/>
      <c r="ABI30" s="196"/>
      <c r="ABJ30" s="196"/>
      <c r="ABK30" s="196"/>
      <c r="ABL30" s="196"/>
      <c r="ABM30" s="196"/>
      <c r="ABN30" s="196"/>
      <c r="ABO30" s="196"/>
      <c r="ABP30" s="196"/>
      <c r="ABQ30" s="196"/>
      <c r="ABR30" s="196"/>
      <c r="ABS30" s="196"/>
      <c r="ABT30" s="196"/>
      <c r="ABU30" s="196"/>
      <c r="ABV30" s="196"/>
      <c r="ABW30" s="196"/>
      <c r="ABX30" s="196"/>
      <c r="ABY30" s="196"/>
      <c r="ABZ30" s="196"/>
      <c r="ACA30" s="196"/>
      <c r="ACB30" s="196"/>
      <c r="ACC30" s="196"/>
      <c r="ACD30" s="196"/>
      <c r="ACE30" s="196"/>
      <c r="ACF30" s="196"/>
      <c r="ACG30" s="196"/>
      <c r="ACH30" s="196"/>
      <c r="ACI30" s="196"/>
      <c r="ACJ30" s="196"/>
      <c r="ACK30" s="196"/>
      <c r="ACL30" s="196"/>
      <c r="ACM30" s="196"/>
      <c r="ACN30" s="196"/>
      <c r="ACO30" s="196"/>
      <c r="ACP30" s="196"/>
      <c r="ACQ30" s="196"/>
      <c r="ACR30" s="196"/>
      <c r="ACS30" s="196"/>
      <c r="ACT30" s="196"/>
      <c r="ACU30" s="196"/>
      <c r="ACV30" s="196"/>
      <c r="ACW30" s="196"/>
      <c r="ACX30" s="196"/>
      <c r="ACY30" s="196"/>
      <c r="ACZ30" s="196"/>
      <c r="ADA30" s="196"/>
      <c r="ADB30" s="196"/>
      <c r="ADC30" s="196"/>
      <c r="ADD30" s="196"/>
      <c r="ADE30" s="196"/>
      <c r="ADF30" s="196"/>
      <c r="ADG30" s="196"/>
      <c r="ADH30" s="196"/>
      <c r="ADI30" s="196"/>
      <c r="ADJ30" s="196"/>
      <c r="ADK30" s="196"/>
      <c r="ADL30" s="196"/>
      <c r="ADM30" s="196"/>
      <c r="ADN30" s="196"/>
      <c r="ADO30" s="196"/>
      <c r="ADP30" s="196"/>
      <c r="ADQ30" s="196"/>
      <c r="ADR30" s="196"/>
      <c r="ADS30" s="196"/>
      <c r="ADT30" s="196"/>
      <c r="ADU30" s="196"/>
      <c r="ADV30" s="196"/>
      <c r="ADW30" s="196"/>
      <c r="ADX30" s="196"/>
      <c r="ADY30" s="196"/>
      <c r="ADZ30" s="196"/>
      <c r="AEA30" s="196"/>
      <c r="AEB30" s="196"/>
      <c r="AEC30" s="196"/>
      <c r="AED30" s="196"/>
      <c r="AEE30" s="196"/>
      <c r="AEF30" s="196"/>
      <c r="AEG30" s="196"/>
      <c r="AEH30" s="196"/>
      <c r="AEI30" s="196"/>
      <c r="AEJ30" s="196"/>
      <c r="AEK30" s="196"/>
      <c r="AEL30" s="196"/>
      <c r="AEM30" s="196"/>
      <c r="AEN30" s="196"/>
      <c r="AEO30" s="196"/>
      <c r="AEP30" s="196"/>
      <c r="AEQ30" s="196"/>
      <c r="AER30" s="196"/>
      <c r="AES30" s="196"/>
      <c r="AET30" s="196"/>
      <c r="AEU30" s="196"/>
      <c r="AEV30" s="196"/>
      <c r="AEW30" s="196"/>
      <c r="AEX30" s="196"/>
      <c r="AEY30" s="196"/>
      <c r="AEZ30" s="196"/>
      <c r="AFA30" s="196"/>
      <c r="AFB30" s="196"/>
      <c r="AFC30" s="196"/>
      <c r="AFD30" s="196"/>
      <c r="AFE30" s="196"/>
      <c r="AFF30" s="196"/>
      <c r="AFG30" s="196"/>
      <c r="AFH30" s="196"/>
      <c r="AFI30" s="196"/>
      <c r="AFJ30" s="196"/>
      <c r="AFK30" s="196"/>
      <c r="AFL30" s="196"/>
      <c r="AFM30" s="196"/>
      <c r="AFN30" s="196"/>
      <c r="AFO30" s="196"/>
      <c r="AFP30" s="196"/>
      <c r="AFQ30" s="196"/>
      <c r="AFR30" s="196"/>
      <c r="AFS30" s="196"/>
      <c r="AFT30" s="196"/>
      <c r="AFU30" s="196"/>
      <c r="AFV30" s="196"/>
      <c r="AFW30" s="196"/>
      <c r="AFX30" s="196"/>
      <c r="AFY30" s="196"/>
      <c r="AFZ30" s="196"/>
      <c r="AGA30" s="196"/>
      <c r="AGB30" s="196"/>
      <c r="AGC30" s="196"/>
      <c r="AGD30" s="196"/>
      <c r="AGE30" s="196"/>
      <c r="AGF30" s="196"/>
      <c r="AGG30" s="196"/>
      <c r="AGH30" s="196"/>
      <c r="AGI30" s="196"/>
      <c r="AGJ30" s="196"/>
      <c r="AGK30" s="196"/>
      <c r="AGL30" s="196"/>
      <c r="AGM30" s="196"/>
      <c r="AGN30" s="196"/>
      <c r="AGO30" s="196"/>
      <c r="AGP30" s="196"/>
      <c r="AGQ30" s="196"/>
      <c r="AGR30" s="196"/>
      <c r="AGS30" s="196"/>
      <c r="AGT30" s="196"/>
      <c r="AGU30" s="196"/>
      <c r="AGV30" s="196"/>
      <c r="AGW30" s="196"/>
      <c r="AGX30" s="196"/>
      <c r="AGY30" s="196"/>
      <c r="AGZ30" s="196"/>
      <c r="AHA30" s="196"/>
      <c r="AHB30" s="196"/>
      <c r="AHC30" s="196"/>
      <c r="AHD30" s="196"/>
      <c r="AHE30" s="196"/>
      <c r="AHF30" s="196"/>
      <c r="AHG30" s="196"/>
      <c r="AHH30" s="196"/>
      <c r="AHI30" s="196"/>
      <c r="AHJ30" s="196"/>
      <c r="AHK30" s="196"/>
      <c r="AHL30" s="196"/>
      <c r="AHM30" s="196"/>
      <c r="AHN30" s="196"/>
      <c r="AHO30" s="196"/>
      <c r="AHP30" s="196"/>
      <c r="AHQ30" s="196"/>
      <c r="AHR30" s="196"/>
      <c r="AHS30" s="196"/>
      <c r="AHT30" s="196"/>
      <c r="AHU30" s="196"/>
      <c r="AHV30" s="196"/>
      <c r="AHW30" s="196"/>
      <c r="AHX30" s="196"/>
      <c r="AHY30" s="196"/>
      <c r="AHZ30" s="196"/>
      <c r="AIA30" s="196"/>
      <c r="AIB30" s="196"/>
      <c r="AIC30" s="196"/>
      <c r="AID30" s="196"/>
      <c r="AIE30" s="196"/>
      <c r="AIF30" s="196"/>
      <c r="AIG30" s="196"/>
      <c r="AIH30" s="196"/>
      <c r="AII30" s="196"/>
      <c r="AIJ30" s="196"/>
      <c r="AIK30" s="196"/>
      <c r="AIL30" s="196"/>
      <c r="AIM30" s="196"/>
      <c r="AIN30" s="196"/>
      <c r="AIO30" s="196"/>
      <c r="AIP30" s="196"/>
      <c r="AIQ30" s="196"/>
      <c r="AIR30" s="196"/>
      <c r="AIS30" s="196"/>
      <c r="AIT30" s="196"/>
      <c r="AIU30" s="196"/>
      <c r="AIV30" s="196"/>
      <c r="AIW30" s="196"/>
      <c r="AIX30" s="196"/>
      <c r="AIY30" s="196"/>
      <c r="AIZ30" s="196"/>
      <c r="AJA30" s="196"/>
      <c r="AJB30" s="196"/>
      <c r="AJC30" s="196"/>
      <c r="AJD30" s="196"/>
      <c r="AJE30" s="196"/>
      <c r="AJF30" s="196"/>
      <c r="AJG30" s="196"/>
      <c r="AJH30" s="196"/>
      <c r="AJI30" s="196"/>
      <c r="AJJ30" s="196"/>
      <c r="AJK30" s="196"/>
      <c r="AJL30" s="196"/>
      <c r="AJM30" s="196"/>
      <c r="AJN30" s="196"/>
      <c r="AJO30" s="196"/>
      <c r="AJP30" s="196"/>
      <c r="AJQ30" s="196"/>
      <c r="AJR30" s="196"/>
      <c r="AJS30" s="196"/>
      <c r="AJT30" s="196"/>
      <c r="AJU30" s="196"/>
      <c r="AJV30" s="196"/>
      <c r="AJW30" s="196"/>
      <c r="AJX30" s="196"/>
      <c r="AJY30" s="196"/>
      <c r="AJZ30" s="196"/>
      <c r="AKA30" s="196"/>
      <c r="AKB30" s="196"/>
      <c r="AKC30" s="196"/>
      <c r="AKD30" s="196"/>
      <c r="AKE30" s="196"/>
      <c r="AKF30" s="196"/>
      <c r="AKG30" s="196"/>
      <c r="AKH30" s="196"/>
      <c r="AKI30" s="196"/>
      <c r="AKJ30" s="196"/>
      <c r="AKK30" s="196"/>
      <c r="AKL30" s="196"/>
      <c r="AKM30" s="196"/>
      <c r="AKN30" s="196"/>
      <c r="AKO30" s="196"/>
      <c r="AKP30" s="196"/>
      <c r="AKQ30" s="196"/>
      <c r="AKR30" s="196"/>
      <c r="AKS30" s="196"/>
      <c r="AKT30" s="196"/>
      <c r="AKU30" s="196"/>
      <c r="AKV30" s="196"/>
      <c r="AKW30" s="196"/>
      <c r="AKX30" s="196"/>
      <c r="AKY30" s="196"/>
      <c r="AKZ30" s="196"/>
      <c r="ALA30" s="196"/>
      <c r="ALB30" s="196"/>
      <c r="ALC30" s="196"/>
      <c r="ALD30" s="196"/>
      <c r="ALE30" s="196"/>
      <c r="ALF30" s="196"/>
      <c r="ALG30" s="196"/>
      <c r="ALH30" s="196"/>
      <c r="ALI30" s="196"/>
      <c r="ALJ30" s="196"/>
      <c r="ALK30" s="196"/>
      <c r="ALL30" s="196"/>
      <c r="ALM30" s="196"/>
      <c r="ALN30" s="196"/>
      <c r="ALO30" s="196"/>
      <c r="ALP30" s="196"/>
      <c r="ALQ30" s="196"/>
      <c r="ALR30" s="196"/>
      <c r="ALS30" s="196"/>
      <c r="ALT30" s="196"/>
      <c r="ALU30" s="196"/>
      <c r="ALV30" s="196"/>
      <c r="ALW30" s="196"/>
      <c r="ALX30" s="196"/>
      <c r="ALY30" s="196"/>
      <c r="ALZ30" s="196"/>
      <c r="AMA30" s="196"/>
      <c r="AMB30" s="196"/>
      <c r="AMC30" s="196"/>
      <c r="AMD30" s="196"/>
      <c r="AME30" s="196"/>
      <c r="AMF30" s="196"/>
      <c r="AMG30" s="196"/>
      <c r="AMH30" s="196"/>
      <c r="AMI30" s="196"/>
      <c r="AMJ30" s="196"/>
    </row>
    <row r="31" spans="1:1024" ht="15.5" x14ac:dyDescent="0.35">
      <c r="A31" s="63">
        <v>4</v>
      </c>
      <c r="B31" s="63" t="s">
        <v>185</v>
      </c>
      <c r="C31" s="64"/>
      <c r="D31" s="71"/>
      <c r="E31" s="71"/>
      <c r="F31" s="72"/>
      <c r="G31" s="76"/>
      <c r="H31" s="76"/>
      <c r="I31" s="68"/>
      <c r="J31" s="68"/>
      <c r="K31" s="68"/>
      <c r="L31" s="68"/>
      <c r="M31" s="75"/>
      <c r="N31" s="75"/>
    </row>
    <row r="32" spans="1:1024" ht="112.5" outlineLevel="1" x14ac:dyDescent="0.25">
      <c r="A32" s="84" t="s">
        <v>186</v>
      </c>
      <c r="B32" s="81"/>
      <c r="C32" s="70"/>
      <c r="D32" s="146">
        <v>1</v>
      </c>
      <c r="E32" s="71" t="s">
        <v>131</v>
      </c>
      <c r="F32" s="76">
        <f>10000*'Budget Parameters'!B4</f>
        <v>11951</v>
      </c>
      <c r="G32" s="76">
        <f>D32*F32</f>
        <v>11951</v>
      </c>
      <c r="H32" s="76">
        <f>G32</f>
        <v>11951</v>
      </c>
      <c r="I32" s="123" t="s">
        <v>362</v>
      </c>
      <c r="J32" s="79"/>
      <c r="K32" s="74">
        <v>0</v>
      </c>
      <c r="L32" s="74">
        <v>0</v>
      </c>
      <c r="M32" s="186">
        <f>K32*H32</f>
        <v>0</v>
      </c>
      <c r="N32" s="75">
        <f>L32*H32</f>
        <v>0</v>
      </c>
    </row>
    <row r="33" spans="1:1024" s="200" customFormat="1" ht="13" x14ac:dyDescent="0.3">
      <c r="A33" s="201" t="s">
        <v>142</v>
      </c>
      <c r="B33" s="202"/>
      <c r="C33" s="203"/>
      <c r="D33" s="204"/>
      <c r="E33" s="204"/>
      <c r="F33" s="206"/>
      <c r="G33" s="206">
        <f>SUM(G32)</f>
        <v>11951</v>
      </c>
      <c r="H33" s="206">
        <f>SUM(H32)</f>
        <v>11951</v>
      </c>
      <c r="I33" s="207"/>
      <c r="J33" s="207"/>
      <c r="K33" s="207"/>
      <c r="L33" s="207"/>
      <c r="M33" s="209">
        <f>SUM(M32)</f>
        <v>0</v>
      </c>
      <c r="N33" s="209">
        <f>SUM(N32)</f>
        <v>0</v>
      </c>
      <c r="O33" s="196"/>
      <c r="P33" s="196"/>
      <c r="Q33" s="196"/>
      <c r="R33" s="196"/>
      <c r="S33" s="196"/>
      <c r="T33" s="196"/>
      <c r="U33" s="196"/>
      <c r="V33" s="196"/>
      <c r="W33" s="196"/>
      <c r="X33" s="196"/>
      <c r="Y33" s="196"/>
      <c r="Z33" s="196"/>
      <c r="AA33" s="196"/>
      <c r="AB33" s="196"/>
      <c r="AC33" s="196"/>
      <c r="AD33" s="196"/>
      <c r="AE33" s="196"/>
      <c r="AF33" s="196"/>
      <c r="AG33" s="196"/>
      <c r="AH33" s="196"/>
      <c r="AI33" s="196"/>
      <c r="AJ33" s="196"/>
      <c r="AK33" s="196"/>
      <c r="AL33" s="196"/>
      <c r="AM33" s="196"/>
      <c r="AN33" s="196"/>
      <c r="AO33" s="196"/>
      <c r="AP33" s="196"/>
      <c r="AQ33" s="196"/>
      <c r="AR33" s="196"/>
      <c r="AS33" s="196"/>
      <c r="AT33" s="196"/>
      <c r="AU33" s="196"/>
      <c r="AV33" s="196"/>
      <c r="AW33" s="196"/>
      <c r="AX33" s="196"/>
      <c r="AY33" s="196"/>
      <c r="AZ33" s="196"/>
      <c r="BA33" s="196"/>
      <c r="BB33" s="196"/>
      <c r="BC33" s="196"/>
      <c r="BD33" s="196"/>
      <c r="BE33" s="196"/>
      <c r="BF33" s="196"/>
      <c r="BG33" s="196"/>
      <c r="BH33" s="196"/>
      <c r="BI33" s="196"/>
      <c r="BJ33" s="196"/>
      <c r="BK33" s="196"/>
      <c r="BL33" s="196"/>
      <c r="BM33" s="196"/>
      <c r="BN33" s="196"/>
      <c r="BO33" s="196"/>
      <c r="BP33" s="196"/>
      <c r="BQ33" s="196"/>
      <c r="BR33" s="196"/>
      <c r="BS33" s="196"/>
      <c r="BT33" s="196"/>
      <c r="BU33" s="196"/>
      <c r="BV33" s="196"/>
      <c r="BW33" s="196"/>
      <c r="BX33" s="196"/>
      <c r="BY33" s="196"/>
      <c r="BZ33" s="196"/>
      <c r="CA33" s="196"/>
      <c r="CB33" s="196"/>
      <c r="CC33" s="196"/>
      <c r="CD33" s="196"/>
      <c r="CE33" s="196"/>
      <c r="CF33" s="196"/>
      <c r="CG33" s="196"/>
      <c r="CH33" s="196"/>
      <c r="CI33" s="196"/>
      <c r="CJ33" s="196"/>
      <c r="CK33" s="196"/>
      <c r="CL33" s="196"/>
      <c r="CM33" s="196"/>
      <c r="CN33" s="196"/>
      <c r="CO33" s="196"/>
      <c r="CP33" s="196"/>
      <c r="CQ33" s="196"/>
      <c r="CR33" s="196"/>
      <c r="CS33" s="196"/>
      <c r="CT33" s="196"/>
      <c r="CU33" s="196"/>
      <c r="CV33" s="196"/>
      <c r="CW33" s="196"/>
      <c r="CX33" s="196"/>
      <c r="CY33" s="196"/>
      <c r="CZ33" s="196"/>
      <c r="DA33" s="196"/>
      <c r="DB33" s="196"/>
      <c r="DC33" s="196"/>
      <c r="DD33" s="196"/>
      <c r="DE33" s="196"/>
      <c r="DF33" s="196"/>
      <c r="DG33" s="196"/>
      <c r="DH33" s="196"/>
      <c r="DI33" s="196"/>
      <c r="DJ33" s="196"/>
      <c r="DK33" s="196"/>
      <c r="DL33" s="196"/>
      <c r="DM33" s="196"/>
      <c r="DN33" s="196"/>
      <c r="DO33" s="196"/>
      <c r="DP33" s="196"/>
      <c r="DQ33" s="196"/>
      <c r="DR33" s="196"/>
      <c r="DS33" s="196"/>
      <c r="DT33" s="196"/>
      <c r="DU33" s="196"/>
      <c r="DV33" s="196"/>
      <c r="DW33" s="196"/>
      <c r="DX33" s="196"/>
      <c r="DY33" s="196"/>
      <c r="DZ33" s="196"/>
      <c r="EA33" s="196"/>
      <c r="EB33" s="196"/>
      <c r="EC33" s="196"/>
      <c r="ED33" s="196"/>
      <c r="EE33" s="196"/>
      <c r="EF33" s="196"/>
      <c r="EG33" s="196"/>
      <c r="EH33" s="196"/>
      <c r="EI33" s="196"/>
      <c r="EJ33" s="196"/>
      <c r="EK33" s="196"/>
      <c r="EL33" s="196"/>
      <c r="EM33" s="196"/>
      <c r="EN33" s="196"/>
      <c r="EO33" s="196"/>
      <c r="EP33" s="196"/>
      <c r="EQ33" s="196"/>
      <c r="ER33" s="196"/>
      <c r="ES33" s="196"/>
      <c r="ET33" s="196"/>
      <c r="EU33" s="196"/>
      <c r="EV33" s="196"/>
      <c r="EW33" s="196"/>
      <c r="EX33" s="196"/>
      <c r="EY33" s="196"/>
      <c r="EZ33" s="196"/>
      <c r="FA33" s="196"/>
      <c r="FB33" s="196"/>
      <c r="FC33" s="196"/>
      <c r="FD33" s="196"/>
      <c r="FE33" s="196"/>
      <c r="FF33" s="196"/>
      <c r="FG33" s="196"/>
      <c r="FH33" s="196"/>
      <c r="FI33" s="196"/>
      <c r="FJ33" s="196"/>
      <c r="FK33" s="196"/>
      <c r="FL33" s="196"/>
      <c r="FM33" s="196"/>
      <c r="FN33" s="196"/>
      <c r="FO33" s="196"/>
      <c r="FP33" s="196"/>
      <c r="FQ33" s="196"/>
      <c r="FR33" s="196"/>
      <c r="FS33" s="196"/>
      <c r="FT33" s="196"/>
      <c r="FU33" s="196"/>
      <c r="FV33" s="196"/>
      <c r="FW33" s="196"/>
      <c r="FX33" s="196"/>
      <c r="FY33" s="196"/>
      <c r="FZ33" s="196"/>
      <c r="GA33" s="196"/>
      <c r="GB33" s="196"/>
      <c r="GC33" s="196"/>
      <c r="GD33" s="196"/>
      <c r="GE33" s="196"/>
      <c r="GF33" s="196"/>
      <c r="GG33" s="196"/>
      <c r="GH33" s="196"/>
      <c r="GI33" s="196"/>
      <c r="GJ33" s="196"/>
      <c r="GK33" s="196"/>
      <c r="GL33" s="196"/>
      <c r="GM33" s="196"/>
      <c r="GN33" s="196"/>
      <c r="GO33" s="196"/>
      <c r="GP33" s="196"/>
      <c r="GQ33" s="196"/>
      <c r="GR33" s="196"/>
      <c r="GS33" s="196"/>
      <c r="GT33" s="196"/>
      <c r="GU33" s="196"/>
      <c r="GV33" s="196"/>
      <c r="GW33" s="196"/>
      <c r="GX33" s="196"/>
      <c r="GY33" s="196"/>
      <c r="GZ33" s="196"/>
      <c r="HA33" s="196"/>
      <c r="HB33" s="196"/>
      <c r="HC33" s="196"/>
      <c r="HD33" s="196"/>
      <c r="HE33" s="196"/>
      <c r="HF33" s="196"/>
      <c r="HG33" s="196"/>
      <c r="HH33" s="196"/>
      <c r="HI33" s="196"/>
      <c r="HJ33" s="196"/>
      <c r="HK33" s="196"/>
      <c r="HL33" s="196"/>
      <c r="HM33" s="196"/>
      <c r="HN33" s="196"/>
      <c r="HO33" s="196"/>
      <c r="HP33" s="196"/>
      <c r="HQ33" s="196"/>
      <c r="HR33" s="196"/>
      <c r="HS33" s="196"/>
      <c r="HT33" s="196"/>
      <c r="HU33" s="196"/>
      <c r="HV33" s="196"/>
      <c r="HW33" s="196"/>
      <c r="HX33" s="196"/>
      <c r="HY33" s="196"/>
      <c r="HZ33" s="196"/>
      <c r="IA33" s="196"/>
      <c r="IB33" s="196"/>
      <c r="IC33" s="196"/>
      <c r="ID33" s="196"/>
      <c r="IE33" s="196"/>
      <c r="IF33" s="196"/>
      <c r="IG33" s="196"/>
      <c r="IH33" s="196"/>
      <c r="II33" s="196"/>
      <c r="IJ33" s="196"/>
      <c r="IK33" s="196"/>
      <c r="IL33" s="196"/>
      <c r="IM33" s="196"/>
      <c r="IN33" s="196"/>
      <c r="IO33" s="196"/>
      <c r="IP33" s="196"/>
      <c r="IQ33" s="196"/>
      <c r="IR33" s="196"/>
      <c r="IS33" s="196"/>
      <c r="IT33" s="196"/>
      <c r="IU33" s="196"/>
      <c r="IV33" s="196"/>
      <c r="IW33" s="196"/>
      <c r="IX33" s="196"/>
      <c r="IY33" s="196"/>
      <c r="IZ33" s="196"/>
      <c r="JA33" s="196"/>
      <c r="JB33" s="196"/>
      <c r="JC33" s="196"/>
      <c r="JD33" s="196"/>
      <c r="JE33" s="196"/>
      <c r="JF33" s="196"/>
      <c r="JG33" s="196"/>
      <c r="JH33" s="196"/>
      <c r="JI33" s="196"/>
      <c r="JJ33" s="196"/>
      <c r="JK33" s="196"/>
      <c r="JL33" s="196"/>
      <c r="JM33" s="196"/>
      <c r="JN33" s="196"/>
      <c r="JO33" s="196"/>
      <c r="JP33" s="196"/>
      <c r="JQ33" s="196"/>
      <c r="JR33" s="196"/>
      <c r="JS33" s="196"/>
      <c r="JT33" s="196"/>
      <c r="JU33" s="196"/>
      <c r="JV33" s="196"/>
      <c r="JW33" s="196"/>
      <c r="JX33" s="196"/>
      <c r="JY33" s="196"/>
      <c r="JZ33" s="196"/>
      <c r="KA33" s="196"/>
      <c r="KB33" s="196"/>
      <c r="KC33" s="196"/>
      <c r="KD33" s="196"/>
      <c r="KE33" s="196"/>
      <c r="KF33" s="196"/>
      <c r="KG33" s="196"/>
      <c r="KH33" s="196"/>
      <c r="KI33" s="196"/>
      <c r="KJ33" s="196"/>
      <c r="KK33" s="196"/>
      <c r="KL33" s="196"/>
      <c r="KM33" s="196"/>
      <c r="KN33" s="196"/>
      <c r="KO33" s="196"/>
      <c r="KP33" s="196"/>
      <c r="KQ33" s="196"/>
      <c r="KR33" s="196"/>
      <c r="KS33" s="196"/>
      <c r="KT33" s="196"/>
      <c r="KU33" s="196"/>
      <c r="KV33" s="196"/>
      <c r="KW33" s="196"/>
      <c r="KX33" s="196"/>
      <c r="KY33" s="196"/>
      <c r="KZ33" s="196"/>
      <c r="LA33" s="196"/>
      <c r="LB33" s="196"/>
      <c r="LC33" s="196"/>
      <c r="LD33" s="196"/>
      <c r="LE33" s="196"/>
      <c r="LF33" s="196"/>
      <c r="LG33" s="196"/>
      <c r="LH33" s="196"/>
      <c r="LI33" s="196"/>
      <c r="LJ33" s="196"/>
      <c r="LK33" s="196"/>
      <c r="LL33" s="196"/>
      <c r="LM33" s="196"/>
      <c r="LN33" s="196"/>
      <c r="LO33" s="196"/>
      <c r="LP33" s="196"/>
      <c r="LQ33" s="196"/>
      <c r="LR33" s="196"/>
      <c r="LS33" s="196"/>
      <c r="LT33" s="196"/>
      <c r="LU33" s="196"/>
      <c r="LV33" s="196"/>
      <c r="LW33" s="196"/>
      <c r="LX33" s="196"/>
      <c r="LY33" s="196"/>
      <c r="LZ33" s="196"/>
      <c r="MA33" s="196"/>
      <c r="MB33" s="196"/>
      <c r="MC33" s="196"/>
      <c r="MD33" s="196"/>
      <c r="ME33" s="196"/>
      <c r="MF33" s="196"/>
      <c r="MG33" s="196"/>
      <c r="MH33" s="196"/>
      <c r="MI33" s="196"/>
      <c r="MJ33" s="196"/>
      <c r="MK33" s="196"/>
      <c r="ML33" s="196"/>
      <c r="MM33" s="196"/>
      <c r="MN33" s="196"/>
      <c r="MO33" s="196"/>
      <c r="MP33" s="196"/>
      <c r="MQ33" s="196"/>
      <c r="MR33" s="196"/>
      <c r="MS33" s="196"/>
      <c r="MT33" s="196"/>
      <c r="MU33" s="196"/>
      <c r="MV33" s="196"/>
      <c r="MW33" s="196"/>
      <c r="MX33" s="196"/>
      <c r="MY33" s="196"/>
      <c r="MZ33" s="196"/>
      <c r="NA33" s="196"/>
      <c r="NB33" s="196"/>
      <c r="NC33" s="196"/>
      <c r="ND33" s="196"/>
      <c r="NE33" s="196"/>
      <c r="NF33" s="196"/>
      <c r="NG33" s="196"/>
      <c r="NH33" s="196"/>
      <c r="NI33" s="196"/>
      <c r="NJ33" s="196"/>
      <c r="NK33" s="196"/>
      <c r="NL33" s="196"/>
      <c r="NM33" s="196"/>
      <c r="NN33" s="196"/>
      <c r="NO33" s="196"/>
      <c r="NP33" s="196"/>
      <c r="NQ33" s="196"/>
      <c r="NR33" s="196"/>
      <c r="NS33" s="196"/>
      <c r="NT33" s="196"/>
      <c r="NU33" s="196"/>
      <c r="NV33" s="196"/>
      <c r="NW33" s="196"/>
      <c r="NX33" s="196"/>
      <c r="NY33" s="196"/>
      <c r="NZ33" s="196"/>
      <c r="OA33" s="196"/>
      <c r="OB33" s="196"/>
      <c r="OC33" s="196"/>
      <c r="OD33" s="196"/>
      <c r="OE33" s="196"/>
      <c r="OF33" s="196"/>
      <c r="OG33" s="196"/>
      <c r="OH33" s="196"/>
      <c r="OI33" s="196"/>
      <c r="OJ33" s="196"/>
      <c r="OK33" s="196"/>
      <c r="OL33" s="196"/>
      <c r="OM33" s="196"/>
      <c r="ON33" s="196"/>
      <c r="OO33" s="196"/>
      <c r="OP33" s="196"/>
      <c r="OQ33" s="196"/>
      <c r="OR33" s="196"/>
      <c r="OS33" s="196"/>
      <c r="OT33" s="196"/>
      <c r="OU33" s="196"/>
      <c r="OV33" s="196"/>
      <c r="OW33" s="196"/>
      <c r="OX33" s="196"/>
      <c r="OY33" s="196"/>
      <c r="OZ33" s="196"/>
      <c r="PA33" s="196"/>
      <c r="PB33" s="196"/>
      <c r="PC33" s="196"/>
      <c r="PD33" s="196"/>
      <c r="PE33" s="196"/>
      <c r="PF33" s="196"/>
      <c r="PG33" s="196"/>
      <c r="PH33" s="196"/>
      <c r="PI33" s="196"/>
      <c r="PJ33" s="196"/>
      <c r="PK33" s="196"/>
      <c r="PL33" s="196"/>
      <c r="PM33" s="196"/>
      <c r="PN33" s="196"/>
      <c r="PO33" s="196"/>
      <c r="PP33" s="196"/>
      <c r="PQ33" s="196"/>
      <c r="PR33" s="196"/>
      <c r="PS33" s="196"/>
      <c r="PT33" s="196"/>
      <c r="PU33" s="196"/>
      <c r="PV33" s="196"/>
      <c r="PW33" s="196"/>
      <c r="PX33" s="196"/>
      <c r="PY33" s="196"/>
      <c r="PZ33" s="196"/>
      <c r="QA33" s="196"/>
      <c r="QB33" s="196"/>
      <c r="QC33" s="196"/>
      <c r="QD33" s="196"/>
      <c r="QE33" s="196"/>
      <c r="QF33" s="196"/>
      <c r="QG33" s="196"/>
      <c r="QH33" s="196"/>
      <c r="QI33" s="196"/>
      <c r="QJ33" s="196"/>
      <c r="QK33" s="196"/>
      <c r="QL33" s="196"/>
      <c r="QM33" s="196"/>
      <c r="QN33" s="196"/>
      <c r="QO33" s="196"/>
      <c r="QP33" s="196"/>
      <c r="QQ33" s="196"/>
      <c r="QR33" s="196"/>
      <c r="QS33" s="196"/>
      <c r="QT33" s="196"/>
      <c r="QU33" s="196"/>
      <c r="QV33" s="196"/>
      <c r="QW33" s="196"/>
      <c r="QX33" s="196"/>
      <c r="QY33" s="196"/>
      <c r="QZ33" s="196"/>
      <c r="RA33" s="196"/>
      <c r="RB33" s="196"/>
      <c r="RC33" s="196"/>
      <c r="RD33" s="196"/>
      <c r="RE33" s="196"/>
      <c r="RF33" s="196"/>
      <c r="RG33" s="196"/>
      <c r="RH33" s="196"/>
      <c r="RI33" s="196"/>
      <c r="RJ33" s="196"/>
      <c r="RK33" s="196"/>
      <c r="RL33" s="196"/>
      <c r="RM33" s="196"/>
      <c r="RN33" s="196"/>
      <c r="RO33" s="196"/>
      <c r="RP33" s="196"/>
      <c r="RQ33" s="196"/>
      <c r="RR33" s="196"/>
      <c r="RS33" s="196"/>
      <c r="RT33" s="196"/>
      <c r="RU33" s="196"/>
      <c r="RV33" s="196"/>
      <c r="RW33" s="196"/>
      <c r="RX33" s="196"/>
      <c r="RY33" s="196"/>
      <c r="RZ33" s="196"/>
      <c r="SA33" s="196"/>
      <c r="SB33" s="196"/>
      <c r="SC33" s="196"/>
      <c r="SD33" s="196"/>
      <c r="SE33" s="196"/>
      <c r="SF33" s="196"/>
      <c r="SG33" s="196"/>
      <c r="SH33" s="196"/>
      <c r="SI33" s="196"/>
      <c r="SJ33" s="196"/>
      <c r="SK33" s="196"/>
      <c r="SL33" s="196"/>
      <c r="SM33" s="196"/>
      <c r="SN33" s="196"/>
      <c r="SO33" s="196"/>
      <c r="SP33" s="196"/>
      <c r="SQ33" s="196"/>
      <c r="SR33" s="196"/>
      <c r="SS33" s="196"/>
      <c r="ST33" s="196"/>
      <c r="SU33" s="196"/>
      <c r="SV33" s="196"/>
      <c r="SW33" s="196"/>
      <c r="SX33" s="196"/>
      <c r="SY33" s="196"/>
      <c r="SZ33" s="196"/>
      <c r="TA33" s="196"/>
      <c r="TB33" s="196"/>
      <c r="TC33" s="196"/>
      <c r="TD33" s="196"/>
      <c r="TE33" s="196"/>
      <c r="TF33" s="196"/>
      <c r="TG33" s="196"/>
      <c r="TH33" s="196"/>
      <c r="TI33" s="196"/>
      <c r="TJ33" s="196"/>
      <c r="TK33" s="196"/>
      <c r="TL33" s="196"/>
      <c r="TM33" s="196"/>
      <c r="TN33" s="196"/>
      <c r="TO33" s="196"/>
      <c r="TP33" s="196"/>
      <c r="TQ33" s="196"/>
      <c r="TR33" s="196"/>
      <c r="TS33" s="196"/>
      <c r="TT33" s="196"/>
      <c r="TU33" s="196"/>
      <c r="TV33" s="196"/>
      <c r="TW33" s="196"/>
      <c r="TX33" s="196"/>
      <c r="TY33" s="196"/>
      <c r="TZ33" s="196"/>
      <c r="UA33" s="196"/>
      <c r="UB33" s="196"/>
      <c r="UC33" s="196"/>
      <c r="UD33" s="196"/>
      <c r="UE33" s="196"/>
      <c r="UF33" s="196"/>
      <c r="UG33" s="196"/>
      <c r="UH33" s="196"/>
      <c r="UI33" s="196"/>
      <c r="UJ33" s="196"/>
      <c r="UK33" s="196"/>
      <c r="UL33" s="196"/>
      <c r="UM33" s="196"/>
      <c r="UN33" s="196"/>
      <c r="UO33" s="196"/>
      <c r="UP33" s="196"/>
      <c r="UQ33" s="196"/>
      <c r="UR33" s="196"/>
      <c r="US33" s="196"/>
      <c r="UT33" s="196"/>
      <c r="UU33" s="196"/>
      <c r="UV33" s="196"/>
      <c r="UW33" s="196"/>
      <c r="UX33" s="196"/>
      <c r="UY33" s="196"/>
      <c r="UZ33" s="196"/>
      <c r="VA33" s="196"/>
      <c r="VB33" s="196"/>
      <c r="VC33" s="196"/>
      <c r="VD33" s="196"/>
      <c r="VE33" s="196"/>
      <c r="VF33" s="196"/>
      <c r="VG33" s="196"/>
      <c r="VH33" s="196"/>
      <c r="VI33" s="196"/>
      <c r="VJ33" s="196"/>
      <c r="VK33" s="196"/>
      <c r="VL33" s="196"/>
      <c r="VM33" s="196"/>
      <c r="VN33" s="196"/>
      <c r="VO33" s="196"/>
      <c r="VP33" s="196"/>
      <c r="VQ33" s="196"/>
      <c r="VR33" s="196"/>
      <c r="VS33" s="196"/>
      <c r="VT33" s="196"/>
      <c r="VU33" s="196"/>
      <c r="VV33" s="196"/>
      <c r="VW33" s="196"/>
      <c r="VX33" s="196"/>
      <c r="VY33" s="196"/>
      <c r="VZ33" s="196"/>
      <c r="WA33" s="196"/>
      <c r="WB33" s="196"/>
      <c r="WC33" s="196"/>
      <c r="WD33" s="196"/>
      <c r="WE33" s="196"/>
      <c r="WF33" s="196"/>
      <c r="WG33" s="196"/>
      <c r="WH33" s="196"/>
      <c r="WI33" s="196"/>
      <c r="WJ33" s="196"/>
      <c r="WK33" s="196"/>
      <c r="WL33" s="196"/>
      <c r="WM33" s="196"/>
      <c r="WN33" s="196"/>
      <c r="WO33" s="196"/>
      <c r="WP33" s="196"/>
      <c r="WQ33" s="196"/>
      <c r="WR33" s="196"/>
      <c r="WS33" s="196"/>
      <c r="WT33" s="196"/>
      <c r="WU33" s="196"/>
      <c r="WV33" s="196"/>
      <c r="WW33" s="196"/>
      <c r="WX33" s="196"/>
      <c r="WY33" s="196"/>
      <c r="WZ33" s="196"/>
      <c r="XA33" s="196"/>
      <c r="XB33" s="196"/>
      <c r="XC33" s="196"/>
      <c r="XD33" s="196"/>
      <c r="XE33" s="196"/>
      <c r="XF33" s="196"/>
      <c r="XG33" s="196"/>
      <c r="XH33" s="196"/>
      <c r="XI33" s="196"/>
      <c r="XJ33" s="196"/>
      <c r="XK33" s="196"/>
      <c r="XL33" s="196"/>
      <c r="XM33" s="196"/>
      <c r="XN33" s="196"/>
      <c r="XO33" s="196"/>
      <c r="XP33" s="196"/>
      <c r="XQ33" s="196"/>
      <c r="XR33" s="196"/>
      <c r="XS33" s="196"/>
      <c r="XT33" s="196"/>
      <c r="XU33" s="196"/>
      <c r="XV33" s="196"/>
      <c r="XW33" s="196"/>
      <c r="XX33" s="196"/>
      <c r="XY33" s="196"/>
      <c r="XZ33" s="196"/>
      <c r="YA33" s="196"/>
      <c r="YB33" s="196"/>
      <c r="YC33" s="196"/>
      <c r="YD33" s="196"/>
      <c r="YE33" s="196"/>
      <c r="YF33" s="196"/>
      <c r="YG33" s="196"/>
      <c r="YH33" s="196"/>
      <c r="YI33" s="196"/>
      <c r="YJ33" s="196"/>
      <c r="YK33" s="196"/>
      <c r="YL33" s="196"/>
      <c r="YM33" s="196"/>
      <c r="YN33" s="196"/>
      <c r="YO33" s="196"/>
      <c r="YP33" s="196"/>
      <c r="YQ33" s="196"/>
      <c r="YR33" s="196"/>
      <c r="YS33" s="196"/>
      <c r="YT33" s="196"/>
      <c r="YU33" s="196"/>
      <c r="YV33" s="196"/>
      <c r="YW33" s="196"/>
      <c r="YX33" s="196"/>
      <c r="YY33" s="196"/>
      <c r="YZ33" s="196"/>
      <c r="ZA33" s="196"/>
      <c r="ZB33" s="196"/>
      <c r="ZC33" s="196"/>
      <c r="ZD33" s="196"/>
      <c r="ZE33" s="196"/>
      <c r="ZF33" s="196"/>
      <c r="ZG33" s="196"/>
      <c r="ZH33" s="196"/>
      <c r="ZI33" s="196"/>
      <c r="ZJ33" s="196"/>
      <c r="ZK33" s="196"/>
      <c r="ZL33" s="196"/>
      <c r="ZM33" s="196"/>
      <c r="ZN33" s="196"/>
      <c r="ZO33" s="196"/>
      <c r="ZP33" s="196"/>
      <c r="ZQ33" s="196"/>
      <c r="ZR33" s="196"/>
      <c r="ZS33" s="196"/>
      <c r="ZT33" s="196"/>
      <c r="ZU33" s="196"/>
      <c r="ZV33" s="196"/>
      <c r="ZW33" s="196"/>
      <c r="ZX33" s="196"/>
      <c r="ZY33" s="196"/>
      <c r="ZZ33" s="196"/>
      <c r="AAA33" s="196"/>
      <c r="AAB33" s="196"/>
      <c r="AAC33" s="196"/>
      <c r="AAD33" s="196"/>
      <c r="AAE33" s="196"/>
      <c r="AAF33" s="196"/>
      <c r="AAG33" s="196"/>
      <c r="AAH33" s="196"/>
      <c r="AAI33" s="196"/>
      <c r="AAJ33" s="196"/>
      <c r="AAK33" s="196"/>
      <c r="AAL33" s="196"/>
      <c r="AAM33" s="196"/>
      <c r="AAN33" s="196"/>
      <c r="AAO33" s="196"/>
      <c r="AAP33" s="196"/>
      <c r="AAQ33" s="196"/>
      <c r="AAR33" s="196"/>
      <c r="AAS33" s="196"/>
      <c r="AAT33" s="196"/>
      <c r="AAU33" s="196"/>
      <c r="AAV33" s="196"/>
      <c r="AAW33" s="196"/>
      <c r="AAX33" s="196"/>
      <c r="AAY33" s="196"/>
      <c r="AAZ33" s="196"/>
      <c r="ABA33" s="196"/>
      <c r="ABB33" s="196"/>
      <c r="ABC33" s="196"/>
      <c r="ABD33" s="196"/>
      <c r="ABE33" s="196"/>
      <c r="ABF33" s="196"/>
      <c r="ABG33" s="196"/>
      <c r="ABH33" s="196"/>
      <c r="ABI33" s="196"/>
      <c r="ABJ33" s="196"/>
      <c r="ABK33" s="196"/>
      <c r="ABL33" s="196"/>
      <c r="ABM33" s="196"/>
      <c r="ABN33" s="196"/>
      <c r="ABO33" s="196"/>
      <c r="ABP33" s="196"/>
      <c r="ABQ33" s="196"/>
      <c r="ABR33" s="196"/>
      <c r="ABS33" s="196"/>
      <c r="ABT33" s="196"/>
      <c r="ABU33" s="196"/>
      <c r="ABV33" s="196"/>
      <c r="ABW33" s="196"/>
      <c r="ABX33" s="196"/>
      <c r="ABY33" s="196"/>
      <c r="ABZ33" s="196"/>
      <c r="ACA33" s="196"/>
      <c r="ACB33" s="196"/>
      <c r="ACC33" s="196"/>
      <c r="ACD33" s="196"/>
      <c r="ACE33" s="196"/>
      <c r="ACF33" s="196"/>
      <c r="ACG33" s="196"/>
      <c r="ACH33" s="196"/>
      <c r="ACI33" s="196"/>
      <c r="ACJ33" s="196"/>
      <c r="ACK33" s="196"/>
      <c r="ACL33" s="196"/>
      <c r="ACM33" s="196"/>
      <c r="ACN33" s="196"/>
      <c r="ACO33" s="196"/>
      <c r="ACP33" s="196"/>
      <c r="ACQ33" s="196"/>
      <c r="ACR33" s="196"/>
      <c r="ACS33" s="196"/>
      <c r="ACT33" s="196"/>
      <c r="ACU33" s="196"/>
      <c r="ACV33" s="196"/>
      <c r="ACW33" s="196"/>
      <c r="ACX33" s="196"/>
      <c r="ACY33" s="196"/>
      <c r="ACZ33" s="196"/>
      <c r="ADA33" s="196"/>
      <c r="ADB33" s="196"/>
      <c r="ADC33" s="196"/>
      <c r="ADD33" s="196"/>
      <c r="ADE33" s="196"/>
      <c r="ADF33" s="196"/>
      <c r="ADG33" s="196"/>
      <c r="ADH33" s="196"/>
      <c r="ADI33" s="196"/>
      <c r="ADJ33" s="196"/>
      <c r="ADK33" s="196"/>
      <c r="ADL33" s="196"/>
      <c r="ADM33" s="196"/>
      <c r="ADN33" s="196"/>
      <c r="ADO33" s="196"/>
      <c r="ADP33" s="196"/>
      <c r="ADQ33" s="196"/>
      <c r="ADR33" s="196"/>
      <c r="ADS33" s="196"/>
      <c r="ADT33" s="196"/>
      <c r="ADU33" s="196"/>
      <c r="ADV33" s="196"/>
      <c r="ADW33" s="196"/>
      <c r="ADX33" s="196"/>
      <c r="ADY33" s="196"/>
      <c r="ADZ33" s="196"/>
      <c r="AEA33" s="196"/>
      <c r="AEB33" s="196"/>
      <c r="AEC33" s="196"/>
      <c r="AED33" s="196"/>
      <c r="AEE33" s="196"/>
      <c r="AEF33" s="196"/>
      <c r="AEG33" s="196"/>
      <c r="AEH33" s="196"/>
      <c r="AEI33" s="196"/>
      <c r="AEJ33" s="196"/>
      <c r="AEK33" s="196"/>
      <c r="AEL33" s="196"/>
      <c r="AEM33" s="196"/>
      <c r="AEN33" s="196"/>
      <c r="AEO33" s="196"/>
      <c r="AEP33" s="196"/>
      <c r="AEQ33" s="196"/>
      <c r="AER33" s="196"/>
      <c r="AES33" s="196"/>
      <c r="AET33" s="196"/>
      <c r="AEU33" s="196"/>
      <c r="AEV33" s="196"/>
      <c r="AEW33" s="196"/>
      <c r="AEX33" s="196"/>
      <c r="AEY33" s="196"/>
      <c r="AEZ33" s="196"/>
      <c r="AFA33" s="196"/>
      <c r="AFB33" s="196"/>
      <c r="AFC33" s="196"/>
      <c r="AFD33" s="196"/>
      <c r="AFE33" s="196"/>
      <c r="AFF33" s="196"/>
      <c r="AFG33" s="196"/>
      <c r="AFH33" s="196"/>
      <c r="AFI33" s="196"/>
      <c r="AFJ33" s="196"/>
      <c r="AFK33" s="196"/>
      <c r="AFL33" s="196"/>
      <c r="AFM33" s="196"/>
      <c r="AFN33" s="196"/>
      <c r="AFO33" s="196"/>
      <c r="AFP33" s="196"/>
      <c r="AFQ33" s="196"/>
      <c r="AFR33" s="196"/>
      <c r="AFS33" s="196"/>
      <c r="AFT33" s="196"/>
      <c r="AFU33" s="196"/>
      <c r="AFV33" s="196"/>
      <c r="AFW33" s="196"/>
      <c r="AFX33" s="196"/>
      <c r="AFY33" s="196"/>
      <c r="AFZ33" s="196"/>
      <c r="AGA33" s="196"/>
      <c r="AGB33" s="196"/>
      <c r="AGC33" s="196"/>
      <c r="AGD33" s="196"/>
      <c r="AGE33" s="196"/>
      <c r="AGF33" s="196"/>
      <c r="AGG33" s="196"/>
      <c r="AGH33" s="196"/>
      <c r="AGI33" s="196"/>
      <c r="AGJ33" s="196"/>
      <c r="AGK33" s="196"/>
      <c r="AGL33" s="196"/>
      <c r="AGM33" s="196"/>
      <c r="AGN33" s="196"/>
      <c r="AGO33" s="196"/>
      <c r="AGP33" s="196"/>
      <c r="AGQ33" s="196"/>
      <c r="AGR33" s="196"/>
      <c r="AGS33" s="196"/>
      <c r="AGT33" s="196"/>
      <c r="AGU33" s="196"/>
      <c r="AGV33" s="196"/>
      <c r="AGW33" s="196"/>
      <c r="AGX33" s="196"/>
      <c r="AGY33" s="196"/>
      <c r="AGZ33" s="196"/>
      <c r="AHA33" s="196"/>
      <c r="AHB33" s="196"/>
      <c r="AHC33" s="196"/>
      <c r="AHD33" s="196"/>
      <c r="AHE33" s="196"/>
      <c r="AHF33" s="196"/>
      <c r="AHG33" s="196"/>
      <c r="AHH33" s="196"/>
      <c r="AHI33" s="196"/>
      <c r="AHJ33" s="196"/>
      <c r="AHK33" s="196"/>
      <c r="AHL33" s="196"/>
      <c r="AHM33" s="196"/>
      <c r="AHN33" s="196"/>
      <c r="AHO33" s="196"/>
      <c r="AHP33" s="196"/>
      <c r="AHQ33" s="196"/>
      <c r="AHR33" s="196"/>
      <c r="AHS33" s="196"/>
      <c r="AHT33" s="196"/>
      <c r="AHU33" s="196"/>
      <c r="AHV33" s="196"/>
      <c r="AHW33" s="196"/>
      <c r="AHX33" s="196"/>
      <c r="AHY33" s="196"/>
      <c r="AHZ33" s="196"/>
      <c r="AIA33" s="196"/>
      <c r="AIB33" s="196"/>
      <c r="AIC33" s="196"/>
      <c r="AID33" s="196"/>
      <c r="AIE33" s="196"/>
      <c r="AIF33" s="196"/>
      <c r="AIG33" s="196"/>
      <c r="AIH33" s="196"/>
      <c r="AII33" s="196"/>
      <c r="AIJ33" s="196"/>
      <c r="AIK33" s="196"/>
      <c r="AIL33" s="196"/>
      <c r="AIM33" s="196"/>
      <c r="AIN33" s="196"/>
      <c r="AIO33" s="196"/>
      <c r="AIP33" s="196"/>
      <c r="AIQ33" s="196"/>
      <c r="AIR33" s="196"/>
      <c r="AIS33" s="196"/>
      <c r="AIT33" s="196"/>
      <c r="AIU33" s="196"/>
      <c r="AIV33" s="196"/>
      <c r="AIW33" s="196"/>
      <c r="AIX33" s="196"/>
      <c r="AIY33" s="196"/>
      <c r="AIZ33" s="196"/>
      <c r="AJA33" s="196"/>
      <c r="AJB33" s="196"/>
      <c r="AJC33" s="196"/>
      <c r="AJD33" s="196"/>
      <c r="AJE33" s="196"/>
      <c r="AJF33" s="196"/>
      <c r="AJG33" s="196"/>
      <c r="AJH33" s="196"/>
      <c r="AJI33" s="196"/>
      <c r="AJJ33" s="196"/>
      <c r="AJK33" s="196"/>
      <c r="AJL33" s="196"/>
      <c r="AJM33" s="196"/>
      <c r="AJN33" s="196"/>
      <c r="AJO33" s="196"/>
      <c r="AJP33" s="196"/>
      <c r="AJQ33" s="196"/>
      <c r="AJR33" s="196"/>
      <c r="AJS33" s="196"/>
      <c r="AJT33" s="196"/>
      <c r="AJU33" s="196"/>
      <c r="AJV33" s="196"/>
      <c r="AJW33" s="196"/>
      <c r="AJX33" s="196"/>
      <c r="AJY33" s="196"/>
      <c r="AJZ33" s="196"/>
      <c r="AKA33" s="196"/>
      <c r="AKB33" s="196"/>
      <c r="AKC33" s="196"/>
      <c r="AKD33" s="196"/>
      <c r="AKE33" s="196"/>
      <c r="AKF33" s="196"/>
      <c r="AKG33" s="196"/>
      <c r="AKH33" s="196"/>
      <c r="AKI33" s="196"/>
      <c r="AKJ33" s="196"/>
      <c r="AKK33" s="196"/>
      <c r="AKL33" s="196"/>
      <c r="AKM33" s="196"/>
      <c r="AKN33" s="196"/>
      <c r="AKO33" s="196"/>
      <c r="AKP33" s="196"/>
      <c r="AKQ33" s="196"/>
      <c r="AKR33" s="196"/>
      <c r="AKS33" s="196"/>
      <c r="AKT33" s="196"/>
      <c r="AKU33" s="196"/>
      <c r="AKV33" s="196"/>
      <c r="AKW33" s="196"/>
      <c r="AKX33" s="196"/>
      <c r="AKY33" s="196"/>
      <c r="AKZ33" s="196"/>
      <c r="ALA33" s="196"/>
      <c r="ALB33" s="196"/>
      <c r="ALC33" s="196"/>
      <c r="ALD33" s="196"/>
      <c r="ALE33" s="196"/>
      <c r="ALF33" s="196"/>
      <c r="ALG33" s="196"/>
      <c r="ALH33" s="196"/>
      <c r="ALI33" s="196"/>
      <c r="ALJ33" s="196"/>
      <c r="ALK33" s="196"/>
      <c r="ALL33" s="196"/>
      <c r="ALM33" s="196"/>
      <c r="ALN33" s="196"/>
      <c r="ALO33" s="196"/>
      <c r="ALP33" s="196"/>
      <c r="ALQ33" s="196"/>
      <c r="ALR33" s="196"/>
      <c r="ALS33" s="196"/>
      <c r="ALT33" s="196"/>
      <c r="ALU33" s="196"/>
      <c r="ALV33" s="196"/>
      <c r="ALW33" s="196"/>
      <c r="ALX33" s="196"/>
      <c r="ALY33" s="196"/>
      <c r="ALZ33" s="196"/>
      <c r="AMA33" s="196"/>
      <c r="AMB33" s="196"/>
      <c r="AMC33" s="196"/>
      <c r="AMD33" s="196"/>
      <c r="AME33" s="196"/>
      <c r="AMF33" s="196"/>
      <c r="AMG33" s="196"/>
      <c r="AMH33" s="196"/>
      <c r="AMI33" s="196"/>
      <c r="AMJ33" s="196"/>
    </row>
    <row r="34" spans="1:1024" ht="15.5" x14ac:dyDescent="0.35">
      <c r="A34" s="63">
        <v>5</v>
      </c>
      <c r="B34" s="63" t="s">
        <v>187</v>
      </c>
      <c r="C34" s="64"/>
      <c r="D34" s="65"/>
      <c r="E34" s="65"/>
      <c r="F34" s="86"/>
      <c r="G34" s="87"/>
      <c r="H34" s="76"/>
      <c r="I34" s="73"/>
      <c r="J34" s="73"/>
      <c r="K34" s="73"/>
      <c r="L34" s="73"/>
      <c r="M34" s="75"/>
      <c r="N34" s="75"/>
    </row>
    <row r="35" spans="1:1024" outlineLevel="1" x14ac:dyDescent="0.25">
      <c r="A35" s="84" t="s">
        <v>188</v>
      </c>
      <c r="B35" s="81" t="s">
        <v>189</v>
      </c>
      <c r="C35" s="70"/>
      <c r="D35" s="71">
        <v>1</v>
      </c>
      <c r="E35" s="71" t="s">
        <v>131</v>
      </c>
      <c r="F35" s="145">
        <f>(IF('Study Parameters'!C46=4,1040*3,IF('Study Parameters'!C46=1,1040,1040*2)))*(IF('Study Parameters'!D43="yes", 2,1))*'Budget Parameters'!B4</f>
        <v>2485.808</v>
      </c>
      <c r="G35" s="145">
        <f>H35</f>
        <v>2485.808</v>
      </c>
      <c r="H35" s="145">
        <f>F35</f>
        <v>2485.808</v>
      </c>
      <c r="I35" s="79" t="s">
        <v>190</v>
      </c>
      <c r="J35" s="79"/>
      <c r="K35" s="74">
        <v>0</v>
      </c>
      <c r="L35" s="74">
        <v>0</v>
      </c>
      <c r="M35" s="210">
        <f t="shared" ref="M35:M42" si="8">K35*H35</f>
        <v>0</v>
      </c>
      <c r="N35" s="75">
        <f t="shared" ref="N35:N42" si="9">L35*H35</f>
        <v>0</v>
      </c>
    </row>
    <row r="36" spans="1:1024" outlineLevel="1" x14ac:dyDescent="0.25">
      <c r="A36" s="84" t="s">
        <v>191</v>
      </c>
      <c r="B36" s="81" t="s">
        <v>192</v>
      </c>
      <c r="C36" s="70" t="s">
        <v>166</v>
      </c>
      <c r="D36" s="146">
        <f>4*'Study Parameters'!C24</f>
        <v>0</v>
      </c>
      <c r="E36" s="71" t="s">
        <v>57</v>
      </c>
      <c r="F36" s="145">
        <f>VLOOKUP(E36,'Budget Parameters'!$A$7:$B$18,2,FALSE())</f>
        <v>43.502286042504309</v>
      </c>
      <c r="G36" s="145">
        <f t="shared" ref="G36:G42" si="10">F36*D36</f>
        <v>0</v>
      </c>
      <c r="H36" s="145">
        <f>G36+(G36*'Budget Parameters'!$C$22)</f>
        <v>0</v>
      </c>
      <c r="I36" s="79" t="s">
        <v>193</v>
      </c>
      <c r="J36" s="79"/>
      <c r="K36" s="74">
        <v>0</v>
      </c>
      <c r="L36" s="74">
        <v>0</v>
      </c>
      <c r="M36" s="210">
        <f t="shared" si="8"/>
        <v>0</v>
      </c>
      <c r="N36" s="75">
        <f t="shared" si="9"/>
        <v>0</v>
      </c>
    </row>
    <row r="37" spans="1:1024" outlineLevel="1" x14ac:dyDescent="0.25">
      <c r="A37" s="84" t="s">
        <v>194</v>
      </c>
      <c r="B37" s="81" t="s">
        <v>363</v>
      </c>
      <c r="C37" s="70"/>
      <c r="D37" s="146">
        <f>IF('Study Parameters'!D43="yes",1,0)</f>
        <v>0</v>
      </c>
      <c r="E37" s="71" t="s">
        <v>131</v>
      </c>
      <c r="F37" s="145">
        <f>D37*8600</f>
        <v>0</v>
      </c>
      <c r="G37" s="145">
        <f>F37</f>
        <v>0</v>
      </c>
      <c r="H37" s="145">
        <f>G37</f>
        <v>0</v>
      </c>
      <c r="I37" s="123" t="s">
        <v>364</v>
      </c>
      <c r="J37" s="79"/>
      <c r="K37" s="74">
        <v>0</v>
      </c>
      <c r="L37" s="74">
        <v>0</v>
      </c>
      <c r="M37" s="186">
        <f t="shared" ref="M37" si="11">K37*H37</f>
        <v>0</v>
      </c>
      <c r="N37" s="75">
        <f t="shared" ref="N37" si="12">L37*H37</f>
        <v>0</v>
      </c>
    </row>
    <row r="38" spans="1:1024" outlineLevel="1" x14ac:dyDescent="0.25">
      <c r="A38" s="84" t="s">
        <v>197</v>
      </c>
      <c r="B38" s="81" t="s">
        <v>195</v>
      </c>
      <c r="C38" s="70" t="s">
        <v>166</v>
      </c>
      <c r="D38" s="71"/>
      <c r="E38" s="71" t="s">
        <v>57</v>
      </c>
      <c r="F38" s="145">
        <f>VLOOKUP(E38,'Budget Parameters'!$A$7:$B$18,2,FALSE())</f>
        <v>43.502286042504309</v>
      </c>
      <c r="G38" s="145">
        <f t="shared" si="10"/>
        <v>0</v>
      </c>
      <c r="H38" s="145">
        <f>G38+(G38*'Budget Parameters'!$C$22)</f>
        <v>0</v>
      </c>
      <c r="I38" s="79" t="s">
        <v>196</v>
      </c>
      <c r="J38" s="79"/>
      <c r="K38" s="74">
        <v>0</v>
      </c>
      <c r="L38" s="74">
        <v>0</v>
      </c>
      <c r="M38" s="192">
        <f t="shared" si="8"/>
        <v>0</v>
      </c>
      <c r="N38" s="75">
        <f t="shared" si="9"/>
        <v>0</v>
      </c>
    </row>
    <row r="39" spans="1:1024" outlineLevel="1" x14ac:dyDescent="0.25">
      <c r="A39" s="84" t="s">
        <v>200</v>
      </c>
      <c r="B39" s="81" t="s">
        <v>198</v>
      </c>
      <c r="C39" s="70" t="s">
        <v>166</v>
      </c>
      <c r="D39" s="146">
        <f>(IF('Study Parameters'!C46=4,16,IF('Study Parameters'!C46=1,8,12)))*'Study Parameters'!C24*'Study Parameters'!D37*(IF('Study Parameters'!D43="yes",0.5,1))</f>
        <v>0</v>
      </c>
      <c r="E39" s="71" t="s">
        <v>57</v>
      </c>
      <c r="F39" s="145">
        <f>VLOOKUP(E39,'Budget Parameters'!$A$7:$B$18,2,FALSE())</f>
        <v>43.502286042504309</v>
      </c>
      <c r="G39" s="145">
        <f t="shared" si="10"/>
        <v>0</v>
      </c>
      <c r="H39" s="145">
        <f>G39+(G39*'Budget Parameters'!$C$22)</f>
        <v>0</v>
      </c>
      <c r="I39" s="79" t="s">
        <v>199</v>
      </c>
      <c r="J39" s="79"/>
      <c r="K39" s="74">
        <v>0</v>
      </c>
      <c r="L39" s="74">
        <v>0</v>
      </c>
      <c r="M39" s="210">
        <f t="shared" si="8"/>
        <v>0</v>
      </c>
      <c r="N39" s="75">
        <f t="shared" si="9"/>
        <v>0</v>
      </c>
    </row>
    <row r="40" spans="1:1024" ht="25" outlineLevel="1" x14ac:dyDescent="0.25">
      <c r="A40" s="84" t="s">
        <v>204</v>
      </c>
      <c r="B40" s="81" t="s">
        <v>201</v>
      </c>
      <c r="C40" s="70" t="s">
        <v>202</v>
      </c>
      <c r="D40" s="146">
        <f>2*'Study Parameters'!C24*'Study Parameters'!D37</f>
        <v>0</v>
      </c>
      <c r="E40" s="71" t="s">
        <v>131</v>
      </c>
      <c r="F40" s="145">
        <f>IF('Study Parameters'!C26="yes",156,104)*'Budget Parameters'!B4</f>
        <v>124.29040000000001</v>
      </c>
      <c r="G40" s="145">
        <f t="shared" si="10"/>
        <v>0</v>
      </c>
      <c r="H40" s="145">
        <f>G40</f>
        <v>0</v>
      </c>
      <c r="I40" s="79" t="s">
        <v>203</v>
      </c>
      <c r="J40" s="73"/>
      <c r="K40" s="74">
        <v>0</v>
      </c>
      <c r="L40" s="74">
        <v>0</v>
      </c>
      <c r="M40" s="210">
        <f t="shared" si="8"/>
        <v>0</v>
      </c>
      <c r="N40" s="75">
        <f t="shared" si="9"/>
        <v>0</v>
      </c>
    </row>
    <row r="41" spans="1:1024" ht="25" outlineLevel="1" x14ac:dyDescent="0.25">
      <c r="A41" s="84" t="s">
        <v>207</v>
      </c>
      <c r="B41" s="81" t="s">
        <v>205</v>
      </c>
      <c r="C41" s="70" t="s">
        <v>166</v>
      </c>
      <c r="D41" s="146">
        <f>2*'Study Parameters'!$C$24*'Study Parameters'!$D$37</f>
        <v>0</v>
      </c>
      <c r="E41" s="71" t="s">
        <v>57</v>
      </c>
      <c r="F41" s="145">
        <f>VLOOKUP(E41,'Budget Parameters'!$A$7:$B$18,2,FALSE())</f>
        <v>43.502286042504309</v>
      </c>
      <c r="G41" s="145">
        <f t="shared" si="10"/>
        <v>0</v>
      </c>
      <c r="H41" s="145">
        <f>G41+(G41*'Budget Parameters'!$C$22)</f>
        <v>0</v>
      </c>
      <c r="I41" s="79" t="s">
        <v>206</v>
      </c>
      <c r="J41" s="79"/>
      <c r="K41" s="74">
        <v>0</v>
      </c>
      <c r="L41" s="74">
        <v>0</v>
      </c>
      <c r="M41" s="210">
        <f t="shared" si="8"/>
        <v>0</v>
      </c>
      <c r="N41" s="75">
        <f t="shared" si="9"/>
        <v>0</v>
      </c>
    </row>
    <row r="42" spans="1:1024" ht="37.5" outlineLevel="1" x14ac:dyDescent="0.25">
      <c r="A42" s="84" t="s">
        <v>365</v>
      </c>
      <c r="B42" s="81" t="s">
        <v>83</v>
      </c>
      <c r="C42" s="70" t="s">
        <v>208</v>
      </c>
      <c r="D42" s="146">
        <f>IF('Study Parameters'!D43="no",2+('Study Parameters'!C24/4),2)</f>
        <v>2</v>
      </c>
      <c r="E42" s="71" t="s">
        <v>131</v>
      </c>
      <c r="F42" s="145">
        <f>'Budget Parameters'!B27</f>
        <v>310.73061458931647</v>
      </c>
      <c r="G42" s="145">
        <f t="shared" si="10"/>
        <v>621.46122917863295</v>
      </c>
      <c r="H42" s="145">
        <f>G42</f>
        <v>621.46122917863295</v>
      </c>
      <c r="I42" s="79" t="s">
        <v>209</v>
      </c>
      <c r="J42" s="79"/>
      <c r="K42" s="74">
        <v>0</v>
      </c>
      <c r="L42" s="74">
        <v>0</v>
      </c>
      <c r="M42" s="186">
        <f t="shared" si="8"/>
        <v>0</v>
      </c>
      <c r="N42" s="75">
        <f t="shared" si="9"/>
        <v>0</v>
      </c>
    </row>
    <row r="43" spans="1:1024" s="200" customFormat="1" ht="13" x14ac:dyDescent="0.3">
      <c r="A43" s="201" t="s">
        <v>142</v>
      </c>
      <c r="B43" s="202"/>
      <c r="C43" s="203"/>
      <c r="D43" s="204"/>
      <c r="E43" s="204"/>
      <c r="F43" s="205"/>
      <c r="G43" s="206">
        <f>SUM(G35:G42)</f>
        <v>3107.2692291786329</v>
      </c>
      <c r="H43" s="206">
        <f>SUM(H35:H42)</f>
        <v>3107.2692291786329</v>
      </c>
      <c r="I43" s="207"/>
      <c r="J43" s="207"/>
      <c r="K43" s="207"/>
      <c r="L43" s="207"/>
      <c r="M43" s="209">
        <f>SUM(M35:M42)</f>
        <v>0</v>
      </c>
      <c r="N43" s="209">
        <f>SUM(N35:N42)</f>
        <v>0</v>
      </c>
      <c r="O43" s="196"/>
      <c r="P43" s="196"/>
      <c r="Q43" s="196"/>
      <c r="R43" s="196"/>
      <c r="S43" s="196"/>
      <c r="T43" s="196"/>
      <c r="U43" s="196"/>
      <c r="V43" s="196"/>
      <c r="W43" s="196"/>
      <c r="X43" s="196"/>
      <c r="Y43" s="196"/>
      <c r="Z43" s="196"/>
      <c r="AA43" s="196"/>
      <c r="AB43" s="196"/>
      <c r="AC43" s="196"/>
      <c r="AD43" s="196"/>
      <c r="AE43" s="196"/>
      <c r="AF43" s="196"/>
      <c r="AG43" s="196"/>
      <c r="AH43" s="196"/>
      <c r="AI43" s="196"/>
      <c r="AJ43" s="196"/>
      <c r="AK43" s="196"/>
      <c r="AL43" s="196"/>
      <c r="AM43" s="196"/>
      <c r="AN43" s="196"/>
      <c r="AO43" s="196"/>
      <c r="AP43" s="196"/>
      <c r="AQ43" s="196"/>
      <c r="AR43" s="196"/>
      <c r="AS43" s="196"/>
      <c r="AT43" s="196"/>
      <c r="AU43" s="196"/>
      <c r="AV43" s="196"/>
      <c r="AW43" s="196"/>
      <c r="AX43" s="196"/>
      <c r="AY43" s="196"/>
      <c r="AZ43" s="196"/>
      <c r="BA43" s="196"/>
      <c r="BB43" s="196"/>
      <c r="BC43" s="196"/>
      <c r="BD43" s="196"/>
      <c r="BE43" s="196"/>
      <c r="BF43" s="196"/>
      <c r="BG43" s="196"/>
      <c r="BH43" s="196"/>
      <c r="BI43" s="196"/>
      <c r="BJ43" s="196"/>
      <c r="BK43" s="196"/>
      <c r="BL43" s="196"/>
      <c r="BM43" s="196"/>
      <c r="BN43" s="196"/>
      <c r="BO43" s="196"/>
      <c r="BP43" s="196"/>
      <c r="BQ43" s="196"/>
      <c r="BR43" s="196"/>
      <c r="BS43" s="196"/>
      <c r="BT43" s="196"/>
      <c r="BU43" s="196"/>
      <c r="BV43" s="196"/>
      <c r="BW43" s="196"/>
      <c r="BX43" s="196"/>
      <c r="BY43" s="196"/>
      <c r="BZ43" s="196"/>
      <c r="CA43" s="196"/>
      <c r="CB43" s="196"/>
      <c r="CC43" s="196"/>
      <c r="CD43" s="196"/>
      <c r="CE43" s="196"/>
      <c r="CF43" s="196"/>
      <c r="CG43" s="196"/>
      <c r="CH43" s="196"/>
      <c r="CI43" s="196"/>
      <c r="CJ43" s="196"/>
      <c r="CK43" s="196"/>
      <c r="CL43" s="196"/>
      <c r="CM43" s="196"/>
      <c r="CN43" s="196"/>
      <c r="CO43" s="196"/>
      <c r="CP43" s="196"/>
      <c r="CQ43" s="196"/>
      <c r="CR43" s="196"/>
      <c r="CS43" s="196"/>
      <c r="CT43" s="196"/>
      <c r="CU43" s="196"/>
      <c r="CV43" s="196"/>
      <c r="CW43" s="196"/>
      <c r="CX43" s="196"/>
      <c r="CY43" s="196"/>
      <c r="CZ43" s="196"/>
      <c r="DA43" s="196"/>
      <c r="DB43" s="196"/>
      <c r="DC43" s="196"/>
      <c r="DD43" s="196"/>
      <c r="DE43" s="196"/>
      <c r="DF43" s="196"/>
      <c r="DG43" s="196"/>
      <c r="DH43" s="196"/>
      <c r="DI43" s="196"/>
      <c r="DJ43" s="196"/>
      <c r="DK43" s="196"/>
      <c r="DL43" s="196"/>
      <c r="DM43" s="196"/>
      <c r="DN43" s="196"/>
      <c r="DO43" s="196"/>
      <c r="DP43" s="196"/>
      <c r="DQ43" s="196"/>
      <c r="DR43" s="196"/>
      <c r="DS43" s="196"/>
      <c r="DT43" s="196"/>
      <c r="DU43" s="196"/>
      <c r="DV43" s="196"/>
      <c r="DW43" s="196"/>
      <c r="DX43" s="196"/>
      <c r="DY43" s="196"/>
      <c r="DZ43" s="196"/>
      <c r="EA43" s="196"/>
      <c r="EB43" s="196"/>
      <c r="EC43" s="196"/>
      <c r="ED43" s="196"/>
      <c r="EE43" s="196"/>
      <c r="EF43" s="196"/>
      <c r="EG43" s="196"/>
      <c r="EH43" s="196"/>
      <c r="EI43" s="196"/>
      <c r="EJ43" s="196"/>
      <c r="EK43" s="196"/>
      <c r="EL43" s="196"/>
      <c r="EM43" s="196"/>
      <c r="EN43" s="196"/>
      <c r="EO43" s="196"/>
      <c r="EP43" s="196"/>
      <c r="EQ43" s="196"/>
      <c r="ER43" s="196"/>
      <c r="ES43" s="196"/>
      <c r="ET43" s="196"/>
      <c r="EU43" s="196"/>
      <c r="EV43" s="196"/>
      <c r="EW43" s="196"/>
      <c r="EX43" s="196"/>
      <c r="EY43" s="196"/>
      <c r="EZ43" s="196"/>
      <c r="FA43" s="196"/>
      <c r="FB43" s="196"/>
      <c r="FC43" s="196"/>
      <c r="FD43" s="196"/>
      <c r="FE43" s="196"/>
      <c r="FF43" s="196"/>
      <c r="FG43" s="196"/>
      <c r="FH43" s="196"/>
      <c r="FI43" s="196"/>
      <c r="FJ43" s="196"/>
      <c r="FK43" s="196"/>
      <c r="FL43" s="196"/>
      <c r="FM43" s="196"/>
      <c r="FN43" s="196"/>
      <c r="FO43" s="196"/>
      <c r="FP43" s="196"/>
      <c r="FQ43" s="196"/>
      <c r="FR43" s="196"/>
      <c r="FS43" s="196"/>
      <c r="FT43" s="196"/>
      <c r="FU43" s="196"/>
      <c r="FV43" s="196"/>
      <c r="FW43" s="196"/>
      <c r="FX43" s="196"/>
      <c r="FY43" s="196"/>
      <c r="FZ43" s="196"/>
      <c r="GA43" s="196"/>
      <c r="GB43" s="196"/>
      <c r="GC43" s="196"/>
      <c r="GD43" s="196"/>
      <c r="GE43" s="196"/>
      <c r="GF43" s="196"/>
      <c r="GG43" s="196"/>
      <c r="GH43" s="196"/>
      <c r="GI43" s="196"/>
      <c r="GJ43" s="196"/>
      <c r="GK43" s="196"/>
      <c r="GL43" s="196"/>
      <c r="GM43" s="196"/>
      <c r="GN43" s="196"/>
      <c r="GO43" s="196"/>
      <c r="GP43" s="196"/>
      <c r="GQ43" s="196"/>
      <c r="GR43" s="196"/>
      <c r="GS43" s="196"/>
      <c r="GT43" s="196"/>
      <c r="GU43" s="196"/>
      <c r="GV43" s="196"/>
      <c r="GW43" s="196"/>
      <c r="GX43" s="196"/>
      <c r="GY43" s="196"/>
      <c r="GZ43" s="196"/>
      <c r="HA43" s="196"/>
      <c r="HB43" s="196"/>
      <c r="HC43" s="196"/>
      <c r="HD43" s="196"/>
      <c r="HE43" s="196"/>
      <c r="HF43" s="196"/>
      <c r="HG43" s="196"/>
      <c r="HH43" s="196"/>
      <c r="HI43" s="196"/>
      <c r="HJ43" s="196"/>
      <c r="HK43" s="196"/>
      <c r="HL43" s="196"/>
      <c r="HM43" s="196"/>
      <c r="HN43" s="196"/>
      <c r="HO43" s="196"/>
      <c r="HP43" s="196"/>
      <c r="HQ43" s="196"/>
      <c r="HR43" s="196"/>
      <c r="HS43" s="196"/>
      <c r="HT43" s="196"/>
      <c r="HU43" s="196"/>
      <c r="HV43" s="196"/>
      <c r="HW43" s="196"/>
      <c r="HX43" s="196"/>
      <c r="HY43" s="196"/>
      <c r="HZ43" s="196"/>
      <c r="IA43" s="196"/>
      <c r="IB43" s="196"/>
      <c r="IC43" s="196"/>
      <c r="ID43" s="196"/>
      <c r="IE43" s="196"/>
      <c r="IF43" s="196"/>
      <c r="IG43" s="196"/>
      <c r="IH43" s="196"/>
      <c r="II43" s="196"/>
      <c r="IJ43" s="196"/>
      <c r="IK43" s="196"/>
      <c r="IL43" s="196"/>
      <c r="IM43" s="196"/>
      <c r="IN43" s="196"/>
      <c r="IO43" s="196"/>
      <c r="IP43" s="196"/>
      <c r="IQ43" s="196"/>
      <c r="IR43" s="196"/>
      <c r="IS43" s="196"/>
      <c r="IT43" s="196"/>
      <c r="IU43" s="196"/>
      <c r="IV43" s="196"/>
      <c r="IW43" s="196"/>
      <c r="IX43" s="196"/>
      <c r="IY43" s="196"/>
      <c r="IZ43" s="196"/>
      <c r="JA43" s="196"/>
      <c r="JB43" s="196"/>
      <c r="JC43" s="196"/>
      <c r="JD43" s="196"/>
      <c r="JE43" s="196"/>
      <c r="JF43" s="196"/>
      <c r="JG43" s="196"/>
      <c r="JH43" s="196"/>
      <c r="JI43" s="196"/>
      <c r="JJ43" s="196"/>
      <c r="JK43" s="196"/>
      <c r="JL43" s="196"/>
      <c r="JM43" s="196"/>
      <c r="JN43" s="196"/>
      <c r="JO43" s="196"/>
      <c r="JP43" s="196"/>
      <c r="JQ43" s="196"/>
      <c r="JR43" s="196"/>
      <c r="JS43" s="196"/>
      <c r="JT43" s="196"/>
      <c r="JU43" s="196"/>
      <c r="JV43" s="196"/>
      <c r="JW43" s="196"/>
      <c r="JX43" s="196"/>
      <c r="JY43" s="196"/>
      <c r="JZ43" s="196"/>
      <c r="KA43" s="196"/>
      <c r="KB43" s="196"/>
      <c r="KC43" s="196"/>
      <c r="KD43" s="196"/>
      <c r="KE43" s="196"/>
      <c r="KF43" s="196"/>
      <c r="KG43" s="196"/>
      <c r="KH43" s="196"/>
      <c r="KI43" s="196"/>
      <c r="KJ43" s="196"/>
      <c r="KK43" s="196"/>
      <c r="KL43" s="196"/>
      <c r="KM43" s="196"/>
      <c r="KN43" s="196"/>
      <c r="KO43" s="196"/>
      <c r="KP43" s="196"/>
      <c r="KQ43" s="196"/>
      <c r="KR43" s="196"/>
      <c r="KS43" s="196"/>
      <c r="KT43" s="196"/>
      <c r="KU43" s="196"/>
      <c r="KV43" s="196"/>
      <c r="KW43" s="196"/>
      <c r="KX43" s="196"/>
      <c r="KY43" s="196"/>
      <c r="KZ43" s="196"/>
      <c r="LA43" s="196"/>
      <c r="LB43" s="196"/>
      <c r="LC43" s="196"/>
      <c r="LD43" s="196"/>
      <c r="LE43" s="196"/>
      <c r="LF43" s="196"/>
      <c r="LG43" s="196"/>
      <c r="LH43" s="196"/>
      <c r="LI43" s="196"/>
      <c r="LJ43" s="196"/>
      <c r="LK43" s="196"/>
      <c r="LL43" s="196"/>
      <c r="LM43" s="196"/>
      <c r="LN43" s="196"/>
      <c r="LO43" s="196"/>
      <c r="LP43" s="196"/>
      <c r="LQ43" s="196"/>
      <c r="LR43" s="196"/>
      <c r="LS43" s="196"/>
      <c r="LT43" s="196"/>
      <c r="LU43" s="196"/>
      <c r="LV43" s="196"/>
      <c r="LW43" s="196"/>
      <c r="LX43" s="196"/>
      <c r="LY43" s="196"/>
      <c r="LZ43" s="196"/>
      <c r="MA43" s="196"/>
      <c r="MB43" s="196"/>
      <c r="MC43" s="196"/>
      <c r="MD43" s="196"/>
      <c r="ME43" s="196"/>
      <c r="MF43" s="196"/>
      <c r="MG43" s="196"/>
      <c r="MH43" s="196"/>
      <c r="MI43" s="196"/>
      <c r="MJ43" s="196"/>
      <c r="MK43" s="196"/>
      <c r="ML43" s="196"/>
      <c r="MM43" s="196"/>
      <c r="MN43" s="196"/>
      <c r="MO43" s="196"/>
      <c r="MP43" s="196"/>
      <c r="MQ43" s="196"/>
      <c r="MR43" s="196"/>
      <c r="MS43" s="196"/>
      <c r="MT43" s="196"/>
      <c r="MU43" s="196"/>
      <c r="MV43" s="196"/>
      <c r="MW43" s="196"/>
      <c r="MX43" s="196"/>
      <c r="MY43" s="196"/>
      <c r="MZ43" s="196"/>
      <c r="NA43" s="196"/>
      <c r="NB43" s="196"/>
      <c r="NC43" s="196"/>
      <c r="ND43" s="196"/>
      <c r="NE43" s="196"/>
      <c r="NF43" s="196"/>
      <c r="NG43" s="196"/>
      <c r="NH43" s="196"/>
      <c r="NI43" s="196"/>
      <c r="NJ43" s="196"/>
      <c r="NK43" s="196"/>
      <c r="NL43" s="196"/>
      <c r="NM43" s="196"/>
      <c r="NN43" s="196"/>
      <c r="NO43" s="196"/>
      <c r="NP43" s="196"/>
      <c r="NQ43" s="196"/>
      <c r="NR43" s="196"/>
      <c r="NS43" s="196"/>
      <c r="NT43" s="196"/>
      <c r="NU43" s="196"/>
      <c r="NV43" s="196"/>
      <c r="NW43" s="196"/>
      <c r="NX43" s="196"/>
      <c r="NY43" s="196"/>
      <c r="NZ43" s="196"/>
      <c r="OA43" s="196"/>
      <c r="OB43" s="196"/>
      <c r="OC43" s="196"/>
      <c r="OD43" s="196"/>
      <c r="OE43" s="196"/>
      <c r="OF43" s="196"/>
      <c r="OG43" s="196"/>
      <c r="OH43" s="196"/>
      <c r="OI43" s="196"/>
      <c r="OJ43" s="196"/>
      <c r="OK43" s="196"/>
      <c r="OL43" s="196"/>
      <c r="OM43" s="196"/>
      <c r="ON43" s="196"/>
      <c r="OO43" s="196"/>
      <c r="OP43" s="196"/>
      <c r="OQ43" s="196"/>
      <c r="OR43" s="196"/>
      <c r="OS43" s="196"/>
      <c r="OT43" s="196"/>
      <c r="OU43" s="196"/>
      <c r="OV43" s="196"/>
      <c r="OW43" s="196"/>
      <c r="OX43" s="196"/>
      <c r="OY43" s="196"/>
      <c r="OZ43" s="196"/>
      <c r="PA43" s="196"/>
      <c r="PB43" s="196"/>
      <c r="PC43" s="196"/>
      <c r="PD43" s="196"/>
      <c r="PE43" s="196"/>
      <c r="PF43" s="196"/>
      <c r="PG43" s="196"/>
      <c r="PH43" s="196"/>
      <c r="PI43" s="196"/>
      <c r="PJ43" s="196"/>
      <c r="PK43" s="196"/>
      <c r="PL43" s="196"/>
      <c r="PM43" s="196"/>
      <c r="PN43" s="196"/>
      <c r="PO43" s="196"/>
      <c r="PP43" s="196"/>
      <c r="PQ43" s="196"/>
      <c r="PR43" s="196"/>
      <c r="PS43" s="196"/>
      <c r="PT43" s="196"/>
      <c r="PU43" s="196"/>
      <c r="PV43" s="196"/>
      <c r="PW43" s="196"/>
      <c r="PX43" s="196"/>
      <c r="PY43" s="196"/>
      <c r="PZ43" s="196"/>
      <c r="QA43" s="196"/>
      <c r="QB43" s="196"/>
      <c r="QC43" s="196"/>
      <c r="QD43" s="196"/>
      <c r="QE43" s="196"/>
      <c r="QF43" s="196"/>
      <c r="QG43" s="196"/>
      <c r="QH43" s="196"/>
      <c r="QI43" s="196"/>
      <c r="QJ43" s="196"/>
      <c r="QK43" s="196"/>
      <c r="QL43" s="196"/>
      <c r="QM43" s="196"/>
      <c r="QN43" s="196"/>
      <c r="QO43" s="196"/>
      <c r="QP43" s="196"/>
      <c r="QQ43" s="196"/>
      <c r="QR43" s="196"/>
      <c r="QS43" s="196"/>
      <c r="QT43" s="196"/>
      <c r="QU43" s="196"/>
      <c r="QV43" s="196"/>
      <c r="QW43" s="196"/>
      <c r="QX43" s="196"/>
      <c r="QY43" s="196"/>
      <c r="QZ43" s="196"/>
      <c r="RA43" s="196"/>
      <c r="RB43" s="196"/>
      <c r="RC43" s="196"/>
      <c r="RD43" s="196"/>
      <c r="RE43" s="196"/>
      <c r="RF43" s="196"/>
      <c r="RG43" s="196"/>
      <c r="RH43" s="196"/>
      <c r="RI43" s="196"/>
      <c r="RJ43" s="196"/>
      <c r="RK43" s="196"/>
      <c r="RL43" s="196"/>
      <c r="RM43" s="196"/>
      <c r="RN43" s="196"/>
      <c r="RO43" s="196"/>
      <c r="RP43" s="196"/>
      <c r="RQ43" s="196"/>
      <c r="RR43" s="196"/>
      <c r="RS43" s="196"/>
      <c r="RT43" s="196"/>
      <c r="RU43" s="196"/>
      <c r="RV43" s="196"/>
      <c r="RW43" s="196"/>
      <c r="RX43" s="196"/>
      <c r="RY43" s="196"/>
      <c r="RZ43" s="196"/>
      <c r="SA43" s="196"/>
      <c r="SB43" s="196"/>
      <c r="SC43" s="196"/>
      <c r="SD43" s="196"/>
      <c r="SE43" s="196"/>
      <c r="SF43" s="196"/>
      <c r="SG43" s="196"/>
      <c r="SH43" s="196"/>
      <c r="SI43" s="196"/>
      <c r="SJ43" s="196"/>
      <c r="SK43" s="196"/>
      <c r="SL43" s="196"/>
      <c r="SM43" s="196"/>
      <c r="SN43" s="196"/>
      <c r="SO43" s="196"/>
      <c r="SP43" s="196"/>
      <c r="SQ43" s="196"/>
      <c r="SR43" s="196"/>
      <c r="SS43" s="196"/>
      <c r="ST43" s="196"/>
      <c r="SU43" s="196"/>
      <c r="SV43" s="196"/>
      <c r="SW43" s="196"/>
      <c r="SX43" s="196"/>
      <c r="SY43" s="196"/>
      <c r="SZ43" s="196"/>
      <c r="TA43" s="196"/>
      <c r="TB43" s="196"/>
      <c r="TC43" s="196"/>
      <c r="TD43" s="196"/>
      <c r="TE43" s="196"/>
      <c r="TF43" s="196"/>
      <c r="TG43" s="196"/>
      <c r="TH43" s="196"/>
      <c r="TI43" s="196"/>
      <c r="TJ43" s="196"/>
      <c r="TK43" s="196"/>
      <c r="TL43" s="196"/>
      <c r="TM43" s="196"/>
      <c r="TN43" s="196"/>
      <c r="TO43" s="196"/>
      <c r="TP43" s="196"/>
      <c r="TQ43" s="196"/>
      <c r="TR43" s="196"/>
      <c r="TS43" s="196"/>
      <c r="TT43" s="196"/>
      <c r="TU43" s="196"/>
      <c r="TV43" s="196"/>
      <c r="TW43" s="196"/>
      <c r="TX43" s="196"/>
      <c r="TY43" s="196"/>
      <c r="TZ43" s="196"/>
      <c r="UA43" s="196"/>
      <c r="UB43" s="196"/>
      <c r="UC43" s="196"/>
      <c r="UD43" s="196"/>
      <c r="UE43" s="196"/>
      <c r="UF43" s="196"/>
      <c r="UG43" s="196"/>
      <c r="UH43" s="196"/>
      <c r="UI43" s="196"/>
      <c r="UJ43" s="196"/>
      <c r="UK43" s="196"/>
      <c r="UL43" s="196"/>
      <c r="UM43" s="196"/>
      <c r="UN43" s="196"/>
      <c r="UO43" s="196"/>
      <c r="UP43" s="196"/>
      <c r="UQ43" s="196"/>
      <c r="UR43" s="196"/>
      <c r="US43" s="196"/>
      <c r="UT43" s="196"/>
      <c r="UU43" s="196"/>
      <c r="UV43" s="196"/>
      <c r="UW43" s="196"/>
      <c r="UX43" s="196"/>
      <c r="UY43" s="196"/>
      <c r="UZ43" s="196"/>
      <c r="VA43" s="196"/>
      <c r="VB43" s="196"/>
      <c r="VC43" s="196"/>
      <c r="VD43" s="196"/>
      <c r="VE43" s="196"/>
      <c r="VF43" s="196"/>
      <c r="VG43" s="196"/>
      <c r="VH43" s="196"/>
      <c r="VI43" s="196"/>
      <c r="VJ43" s="196"/>
      <c r="VK43" s="196"/>
      <c r="VL43" s="196"/>
      <c r="VM43" s="196"/>
      <c r="VN43" s="196"/>
      <c r="VO43" s="196"/>
      <c r="VP43" s="196"/>
      <c r="VQ43" s="196"/>
      <c r="VR43" s="196"/>
      <c r="VS43" s="196"/>
      <c r="VT43" s="196"/>
      <c r="VU43" s="196"/>
      <c r="VV43" s="196"/>
      <c r="VW43" s="196"/>
      <c r="VX43" s="196"/>
      <c r="VY43" s="196"/>
      <c r="VZ43" s="196"/>
      <c r="WA43" s="196"/>
      <c r="WB43" s="196"/>
      <c r="WC43" s="196"/>
      <c r="WD43" s="196"/>
      <c r="WE43" s="196"/>
      <c r="WF43" s="196"/>
      <c r="WG43" s="196"/>
      <c r="WH43" s="196"/>
      <c r="WI43" s="196"/>
      <c r="WJ43" s="196"/>
      <c r="WK43" s="196"/>
      <c r="WL43" s="196"/>
      <c r="WM43" s="196"/>
      <c r="WN43" s="196"/>
      <c r="WO43" s="196"/>
      <c r="WP43" s="196"/>
      <c r="WQ43" s="196"/>
      <c r="WR43" s="196"/>
      <c r="WS43" s="196"/>
      <c r="WT43" s="196"/>
      <c r="WU43" s="196"/>
      <c r="WV43" s="196"/>
      <c r="WW43" s="196"/>
      <c r="WX43" s="196"/>
      <c r="WY43" s="196"/>
      <c r="WZ43" s="196"/>
      <c r="XA43" s="196"/>
      <c r="XB43" s="196"/>
      <c r="XC43" s="196"/>
      <c r="XD43" s="196"/>
      <c r="XE43" s="196"/>
      <c r="XF43" s="196"/>
      <c r="XG43" s="196"/>
      <c r="XH43" s="196"/>
      <c r="XI43" s="196"/>
      <c r="XJ43" s="196"/>
      <c r="XK43" s="196"/>
      <c r="XL43" s="196"/>
      <c r="XM43" s="196"/>
      <c r="XN43" s="196"/>
      <c r="XO43" s="196"/>
      <c r="XP43" s="196"/>
      <c r="XQ43" s="196"/>
      <c r="XR43" s="196"/>
      <c r="XS43" s="196"/>
      <c r="XT43" s="196"/>
      <c r="XU43" s="196"/>
      <c r="XV43" s="196"/>
      <c r="XW43" s="196"/>
      <c r="XX43" s="196"/>
      <c r="XY43" s="196"/>
      <c r="XZ43" s="196"/>
      <c r="YA43" s="196"/>
      <c r="YB43" s="196"/>
      <c r="YC43" s="196"/>
      <c r="YD43" s="196"/>
      <c r="YE43" s="196"/>
      <c r="YF43" s="196"/>
      <c r="YG43" s="196"/>
      <c r="YH43" s="196"/>
      <c r="YI43" s="196"/>
      <c r="YJ43" s="196"/>
      <c r="YK43" s="196"/>
      <c r="YL43" s="196"/>
      <c r="YM43" s="196"/>
      <c r="YN43" s="196"/>
      <c r="YO43" s="196"/>
      <c r="YP43" s="196"/>
      <c r="YQ43" s="196"/>
      <c r="YR43" s="196"/>
      <c r="YS43" s="196"/>
      <c r="YT43" s="196"/>
      <c r="YU43" s="196"/>
      <c r="YV43" s="196"/>
      <c r="YW43" s="196"/>
      <c r="YX43" s="196"/>
      <c r="YY43" s="196"/>
      <c r="YZ43" s="196"/>
      <c r="ZA43" s="196"/>
      <c r="ZB43" s="196"/>
      <c r="ZC43" s="196"/>
      <c r="ZD43" s="196"/>
      <c r="ZE43" s="196"/>
      <c r="ZF43" s="196"/>
      <c r="ZG43" s="196"/>
      <c r="ZH43" s="196"/>
      <c r="ZI43" s="196"/>
      <c r="ZJ43" s="196"/>
      <c r="ZK43" s="196"/>
      <c r="ZL43" s="196"/>
      <c r="ZM43" s="196"/>
      <c r="ZN43" s="196"/>
      <c r="ZO43" s="196"/>
      <c r="ZP43" s="196"/>
      <c r="ZQ43" s="196"/>
      <c r="ZR43" s="196"/>
      <c r="ZS43" s="196"/>
      <c r="ZT43" s="196"/>
      <c r="ZU43" s="196"/>
      <c r="ZV43" s="196"/>
      <c r="ZW43" s="196"/>
      <c r="ZX43" s="196"/>
      <c r="ZY43" s="196"/>
      <c r="ZZ43" s="196"/>
      <c r="AAA43" s="196"/>
      <c r="AAB43" s="196"/>
      <c r="AAC43" s="196"/>
      <c r="AAD43" s="196"/>
      <c r="AAE43" s="196"/>
      <c r="AAF43" s="196"/>
      <c r="AAG43" s="196"/>
      <c r="AAH43" s="196"/>
      <c r="AAI43" s="196"/>
      <c r="AAJ43" s="196"/>
      <c r="AAK43" s="196"/>
      <c r="AAL43" s="196"/>
      <c r="AAM43" s="196"/>
      <c r="AAN43" s="196"/>
      <c r="AAO43" s="196"/>
      <c r="AAP43" s="196"/>
      <c r="AAQ43" s="196"/>
      <c r="AAR43" s="196"/>
      <c r="AAS43" s="196"/>
      <c r="AAT43" s="196"/>
      <c r="AAU43" s="196"/>
      <c r="AAV43" s="196"/>
      <c r="AAW43" s="196"/>
      <c r="AAX43" s="196"/>
      <c r="AAY43" s="196"/>
      <c r="AAZ43" s="196"/>
      <c r="ABA43" s="196"/>
      <c r="ABB43" s="196"/>
      <c r="ABC43" s="196"/>
      <c r="ABD43" s="196"/>
      <c r="ABE43" s="196"/>
      <c r="ABF43" s="196"/>
      <c r="ABG43" s="196"/>
      <c r="ABH43" s="196"/>
      <c r="ABI43" s="196"/>
      <c r="ABJ43" s="196"/>
      <c r="ABK43" s="196"/>
      <c r="ABL43" s="196"/>
      <c r="ABM43" s="196"/>
      <c r="ABN43" s="196"/>
      <c r="ABO43" s="196"/>
      <c r="ABP43" s="196"/>
      <c r="ABQ43" s="196"/>
      <c r="ABR43" s="196"/>
      <c r="ABS43" s="196"/>
      <c r="ABT43" s="196"/>
      <c r="ABU43" s="196"/>
      <c r="ABV43" s="196"/>
      <c r="ABW43" s="196"/>
      <c r="ABX43" s="196"/>
      <c r="ABY43" s="196"/>
      <c r="ABZ43" s="196"/>
      <c r="ACA43" s="196"/>
      <c r="ACB43" s="196"/>
      <c r="ACC43" s="196"/>
      <c r="ACD43" s="196"/>
      <c r="ACE43" s="196"/>
      <c r="ACF43" s="196"/>
      <c r="ACG43" s="196"/>
      <c r="ACH43" s="196"/>
      <c r="ACI43" s="196"/>
      <c r="ACJ43" s="196"/>
      <c r="ACK43" s="196"/>
      <c r="ACL43" s="196"/>
      <c r="ACM43" s="196"/>
      <c r="ACN43" s="196"/>
      <c r="ACO43" s="196"/>
      <c r="ACP43" s="196"/>
      <c r="ACQ43" s="196"/>
      <c r="ACR43" s="196"/>
      <c r="ACS43" s="196"/>
      <c r="ACT43" s="196"/>
      <c r="ACU43" s="196"/>
      <c r="ACV43" s="196"/>
      <c r="ACW43" s="196"/>
      <c r="ACX43" s="196"/>
      <c r="ACY43" s="196"/>
      <c r="ACZ43" s="196"/>
      <c r="ADA43" s="196"/>
      <c r="ADB43" s="196"/>
      <c r="ADC43" s="196"/>
      <c r="ADD43" s="196"/>
      <c r="ADE43" s="196"/>
      <c r="ADF43" s="196"/>
      <c r="ADG43" s="196"/>
      <c r="ADH43" s="196"/>
      <c r="ADI43" s="196"/>
      <c r="ADJ43" s="196"/>
      <c r="ADK43" s="196"/>
      <c r="ADL43" s="196"/>
      <c r="ADM43" s="196"/>
      <c r="ADN43" s="196"/>
      <c r="ADO43" s="196"/>
      <c r="ADP43" s="196"/>
      <c r="ADQ43" s="196"/>
      <c r="ADR43" s="196"/>
      <c r="ADS43" s="196"/>
      <c r="ADT43" s="196"/>
      <c r="ADU43" s="196"/>
      <c r="ADV43" s="196"/>
      <c r="ADW43" s="196"/>
      <c r="ADX43" s="196"/>
      <c r="ADY43" s="196"/>
      <c r="ADZ43" s="196"/>
      <c r="AEA43" s="196"/>
      <c r="AEB43" s="196"/>
      <c r="AEC43" s="196"/>
      <c r="AED43" s="196"/>
      <c r="AEE43" s="196"/>
      <c r="AEF43" s="196"/>
      <c r="AEG43" s="196"/>
      <c r="AEH43" s="196"/>
      <c r="AEI43" s="196"/>
      <c r="AEJ43" s="196"/>
      <c r="AEK43" s="196"/>
      <c r="AEL43" s="196"/>
      <c r="AEM43" s="196"/>
      <c r="AEN43" s="196"/>
      <c r="AEO43" s="196"/>
      <c r="AEP43" s="196"/>
      <c r="AEQ43" s="196"/>
      <c r="AER43" s="196"/>
      <c r="AES43" s="196"/>
      <c r="AET43" s="196"/>
      <c r="AEU43" s="196"/>
      <c r="AEV43" s="196"/>
      <c r="AEW43" s="196"/>
      <c r="AEX43" s="196"/>
      <c r="AEY43" s="196"/>
      <c r="AEZ43" s="196"/>
      <c r="AFA43" s="196"/>
      <c r="AFB43" s="196"/>
      <c r="AFC43" s="196"/>
      <c r="AFD43" s="196"/>
      <c r="AFE43" s="196"/>
      <c r="AFF43" s="196"/>
      <c r="AFG43" s="196"/>
      <c r="AFH43" s="196"/>
      <c r="AFI43" s="196"/>
      <c r="AFJ43" s="196"/>
      <c r="AFK43" s="196"/>
      <c r="AFL43" s="196"/>
      <c r="AFM43" s="196"/>
      <c r="AFN43" s="196"/>
      <c r="AFO43" s="196"/>
      <c r="AFP43" s="196"/>
      <c r="AFQ43" s="196"/>
      <c r="AFR43" s="196"/>
      <c r="AFS43" s="196"/>
      <c r="AFT43" s="196"/>
      <c r="AFU43" s="196"/>
      <c r="AFV43" s="196"/>
      <c r="AFW43" s="196"/>
      <c r="AFX43" s="196"/>
      <c r="AFY43" s="196"/>
      <c r="AFZ43" s="196"/>
      <c r="AGA43" s="196"/>
      <c r="AGB43" s="196"/>
      <c r="AGC43" s="196"/>
      <c r="AGD43" s="196"/>
      <c r="AGE43" s="196"/>
      <c r="AGF43" s="196"/>
      <c r="AGG43" s="196"/>
      <c r="AGH43" s="196"/>
      <c r="AGI43" s="196"/>
      <c r="AGJ43" s="196"/>
      <c r="AGK43" s="196"/>
      <c r="AGL43" s="196"/>
      <c r="AGM43" s="196"/>
      <c r="AGN43" s="196"/>
      <c r="AGO43" s="196"/>
      <c r="AGP43" s="196"/>
      <c r="AGQ43" s="196"/>
      <c r="AGR43" s="196"/>
      <c r="AGS43" s="196"/>
      <c r="AGT43" s="196"/>
      <c r="AGU43" s="196"/>
      <c r="AGV43" s="196"/>
      <c r="AGW43" s="196"/>
      <c r="AGX43" s="196"/>
      <c r="AGY43" s="196"/>
      <c r="AGZ43" s="196"/>
      <c r="AHA43" s="196"/>
      <c r="AHB43" s="196"/>
      <c r="AHC43" s="196"/>
      <c r="AHD43" s="196"/>
      <c r="AHE43" s="196"/>
      <c r="AHF43" s="196"/>
      <c r="AHG43" s="196"/>
      <c r="AHH43" s="196"/>
      <c r="AHI43" s="196"/>
      <c r="AHJ43" s="196"/>
      <c r="AHK43" s="196"/>
      <c r="AHL43" s="196"/>
      <c r="AHM43" s="196"/>
      <c r="AHN43" s="196"/>
      <c r="AHO43" s="196"/>
      <c r="AHP43" s="196"/>
      <c r="AHQ43" s="196"/>
      <c r="AHR43" s="196"/>
      <c r="AHS43" s="196"/>
      <c r="AHT43" s="196"/>
      <c r="AHU43" s="196"/>
      <c r="AHV43" s="196"/>
      <c r="AHW43" s="196"/>
      <c r="AHX43" s="196"/>
      <c r="AHY43" s="196"/>
      <c r="AHZ43" s="196"/>
      <c r="AIA43" s="196"/>
      <c r="AIB43" s="196"/>
      <c r="AIC43" s="196"/>
      <c r="AID43" s="196"/>
      <c r="AIE43" s="196"/>
      <c r="AIF43" s="196"/>
      <c r="AIG43" s="196"/>
      <c r="AIH43" s="196"/>
      <c r="AII43" s="196"/>
      <c r="AIJ43" s="196"/>
      <c r="AIK43" s="196"/>
      <c r="AIL43" s="196"/>
      <c r="AIM43" s="196"/>
      <c r="AIN43" s="196"/>
      <c r="AIO43" s="196"/>
      <c r="AIP43" s="196"/>
      <c r="AIQ43" s="196"/>
      <c r="AIR43" s="196"/>
      <c r="AIS43" s="196"/>
      <c r="AIT43" s="196"/>
      <c r="AIU43" s="196"/>
      <c r="AIV43" s="196"/>
      <c r="AIW43" s="196"/>
      <c r="AIX43" s="196"/>
      <c r="AIY43" s="196"/>
      <c r="AIZ43" s="196"/>
      <c r="AJA43" s="196"/>
      <c r="AJB43" s="196"/>
      <c r="AJC43" s="196"/>
      <c r="AJD43" s="196"/>
      <c r="AJE43" s="196"/>
      <c r="AJF43" s="196"/>
      <c r="AJG43" s="196"/>
      <c r="AJH43" s="196"/>
      <c r="AJI43" s="196"/>
      <c r="AJJ43" s="196"/>
      <c r="AJK43" s="196"/>
      <c r="AJL43" s="196"/>
      <c r="AJM43" s="196"/>
      <c r="AJN43" s="196"/>
      <c r="AJO43" s="196"/>
      <c r="AJP43" s="196"/>
      <c r="AJQ43" s="196"/>
      <c r="AJR43" s="196"/>
      <c r="AJS43" s="196"/>
      <c r="AJT43" s="196"/>
      <c r="AJU43" s="196"/>
      <c r="AJV43" s="196"/>
      <c r="AJW43" s="196"/>
      <c r="AJX43" s="196"/>
      <c r="AJY43" s="196"/>
      <c r="AJZ43" s="196"/>
      <c r="AKA43" s="196"/>
      <c r="AKB43" s="196"/>
      <c r="AKC43" s="196"/>
      <c r="AKD43" s="196"/>
      <c r="AKE43" s="196"/>
      <c r="AKF43" s="196"/>
      <c r="AKG43" s="196"/>
      <c r="AKH43" s="196"/>
      <c r="AKI43" s="196"/>
      <c r="AKJ43" s="196"/>
      <c r="AKK43" s="196"/>
      <c r="AKL43" s="196"/>
      <c r="AKM43" s="196"/>
      <c r="AKN43" s="196"/>
      <c r="AKO43" s="196"/>
      <c r="AKP43" s="196"/>
      <c r="AKQ43" s="196"/>
      <c r="AKR43" s="196"/>
      <c r="AKS43" s="196"/>
      <c r="AKT43" s="196"/>
      <c r="AKU43" s="196"/>
      <c r="AKV43" s="196"/>
      <c r="AKW43" s="196"/>
      <c r="AKX43" s="196"/>
      <c r="AKY43" s="196"/>
      <c r="AKZ43" s="196"/>
      <c r="ALA43" s="196"/>
      <c r="ALB43" s="196"/>
      <c r="ALC43" s="196"/>
      <c r="ALD43" s="196"/>
      <c r="ALE43" s="196"/>
      <c r="ALF43" s="196"/>
      <c r="ALG43" s="196"/>
      <c r="ALH43" s="196"/>
      <c r="ALI43" s="196"/>
      <c r="ALJ43" s="196"/>
      <c r="ALK43" s="196"/>
      <c r="ALL43" s="196"/>
      <c r="ALM43" s="196"/>
      <c r="ALN43" s="196"/>
      <c r="ALO43" s="196"/>
      <c r="ALP43" s="196"/>
      <c r="ALQ43" s="196"/>
      <c r="ALR43" s="196"/>
      <c r="ALS43" s="196"/>
      <c r="ALT43" s="196"/>
      <c r="ALU43" s="196"/>
      <c r="ALV43" s="196"/>
      <c r="ALW43" s="196"/>
      <c r="ALX43" s="196"/>
      <c r="ALY43" s="196"/>
      <c r="ALZ43" s="196"/>
      <c r="AMA43" s="196"/>
      <c r="AMB43" s="196"/>
      <c r="AMC43" s="196"/>
      <c r="AMD43" s="196"/>
      <c r="AME43" s="196"/>
      <c r="AMF43" s="196"/>
      <c r="AMG43" s="196"/>
      <c r="AMH43" s="196"/>
      <c r="AMI43" s="196"/>
      <c r="AMJ43" s="196"/>
    </row>
    <row r="44" spans="1:1024" ht="15.5" x14ac:dyDescent="0.35">
      <c r="A44" s="63">
        <v>6</v>
      </c>
      <c r="B44" s="63" t="s">
        <v>210</v>
      </c>
      <c r="C44" s="64"/>
      <c r="D44" s="65"/>
      <c r="E44" s="65"/>
      <c r="F44" s="86"/>
      <c r="G44" s="87"/>
      <c r="H44" s="76"/>
      <c r="I44" s="68"/>
      <c r="J44" s="68"/>
      <c r="K44" s="68"/>
      <c r="L44" s="68"/>
      <c r="M44" s="75"/>
      <c r="N44" s="75"/>
    </row>
    <row r="45" spans="1:1024" outlineLevel="1" x14ac:dyDescent="0.25">
      <c r="A45" s="84" t="s">
        <v>211</v>
      </c>
      <c r="B45" s="85" t="s">
        <v>212</v>
      </c>
      <c r="C45" s="70"/>
      <c r="D45" s="146">
        <f>IF('Study Parameters'!D44="yes",2*'Study Parameters'!D37,0)</f>
        <v>0</v>
      </c>
      <c r="E45" s="71" t="s">
        <v>131</v>
      </c>
      <c r="F45" s="76">
        <f>2600*'Budget Parameters'!B4</f>
        <v>3107.26</v>
      </c>
      <c r="G45" s="145">
        <f>F45*D45</f>
        <v>0</v>
      </c>
      <c r="H45" s="145">
        <f>G45</f>
        <v>0</v>
      </c>
      <c r="I45" s="79" t="s">
        <v>213</v>
      </c>
      <c r="J45" s="79"/>
      <c r="K45" s="74">
        <v>0</v>
      </c>
      <c r="L45" s="74">
        <v>0</v>
      </c>
      <c r="M45" s="199">
        <f>K45*H45</f>
        <v>0</v>
      </c>
      <c r="N45" s="75">
        <f>L45*H45</f>
        <v>0</v>
      </c>
    </row>
    <row r="46" spans="1:1024" s="200" customFormat="1" ht="13" x14ac:dyDescent="0.3">
      <c r="A46" s="201" t="s">
        <v>142</v>
      </c>
      <c r="B46" s="202"/>
      <c r="C46" s="203"/>
      <c r="D46" s="204"/>
      <c r="E46" s="204"/>
      <c r="F46" s="205"/>
      <c r="G46" s="206">
        <f>SUM(G45:G45)</f>
        <v>0</v>
      </c>
      <c r="H46" s="206">
        <f>SUM(H45:H45)</f>
        <v>0</v>
      </c>
      <c r="I46" s="207"/>
      <c r="J46" s="207"/>
      <c r="K46" s="207"/>
      <c r="L46" s="207"/>
      <c r="M46" s="209">
        <f>SUM(M45:M45)</f>
        <v>0</v>
      </c>
      <c r="N46" s="209">
        <f>SUM(N45:N45)</f>
        <v>0</v>
      </c>
      <c r="O46" s="196"/>
      <c r="P46" s="196"/>
      <c r="Q46" s="196"/>
      <c r="R46" s="196"/>
      <c r="S46" s="196"/>
      <c r="T46" s="196"/>
      <c r="U46" s="196"/>
      <c r="V46" s="196"/>
      <c r="W46" s="196"/>
      <c r="X46" s="196"/>
      <c r="Y46" s="196"/>
      <c r="Z46" s="196"/>
      <c r="AA46" s="196"/>
      <c r="AB46" s="196"/>
      <c r="AC46" s="196"/>
      <c r="AD46" s="196"/>
      <c r="AE46" s="196"/>
      <c r="AF46" s="196"/>
      <c r="AG46" s="196"/>
      <c r="AH46" s="196"/>
      <c r="AI46" s="196"/>
      <c r="AJ46" s="196"/>
      <c r="AK46" s="196"/>
      <c r="AL46" s="196"/>
      <c r="AM46" s="196"/>
      <c r="AN46" s="196"/>
      <c r="AO46" s="196"/>
      <c r="AP46" s="196"/>
      <c r="AQ46" s="196"/>
      <c r="AR46" s="196"/>
      <c r="AS46" s="196"/>
      <c r="AT46" s="196"/>
      <c r="AU46" s="196"/>
      <c r="AV46" s="196"/>
      <c r="AW46" s="196"/>
      <c r="AX46" s="196"/>
      <c r="AY46" s="196"/>
      <c r="AZ46" s="196"/>
      <c r="BA46" s="196"/>
      <c r="BB46" s="196"/>
      <c r="BC46" s="196"/>
      <c r="BD46" s="196"/>
      <c r="BE46" s="196"/>
      <c r="BF46" s="196"/>
      <c r="BG46" s="196"/>
      <c r="BH46" s="196"/>
      <c r="BI46" s="196"/>
      <c r="BJ46" s="196"/>
      <c r="BK46" s="196"/>
      <c r="BL46" s="196"/>
      <c r="BM46" s="196"/>
      <c r="BN46" s="196"/>
      <c r="BO46" s="196"/>
      <c r="BP46" s="196"/>
      <c r="BQ46" s="196"/>
      <c r="BR46" s="196"/>
      <c r="BS46" s="196"/>
      <c r="BT46" s="196"/>
      <c r="BU46" s="196"/>
      <c r="BV46" s="196"/>
      <c r="BW46" s="196"/>
      <c r="BX46" s="196"/>
      <c r="BY46" s="196"/>
      <c r="BZ46" s="196"/>
      <c r="CA46" s="196"/>
      <c r="CB46" s="196"/>
      <c r="CC46" s="196"/>
      <c r="CD46" s="196"/>
      <c r="CE46" s="196"/>
      <c r="CF46" s="196"/>
      <c r="CG46" s="196"/>
      <c r="CH46" s="196"/>
      <c r="CI46" s="196"/>
      <c r="CJ46" s="196"/>
      <c r="CK46" s="196"/>
      <c r="CL46" s="196"/>
      <c r="CM46" s="196"/>
      <c r="CN46" s="196"/>
      <c r="CO46" s="196"/>
      <c r="CP46" s="196"/>
      <c r="CQ46" s="196"/>
      <c r="CR46" s="196"/>
      <c r="CS46" s="196"/>
      <c r="CT46" s="196"/>
      <c r="CU46" s="196"/>
      <c r="CV46" s="196"/>
      <c r="CW46" s="196"/>
      <c r="CX46" s="196"/>
      <c r="CY46" s="196"/>
      <c r="CZ46" s="196"/>
      <c r="DA46" s="196"/>
      <c r="DB46" s="196"/>
      <c r="DC46" s="196"/>
      <c r="DD46" s="196"/>
      <c r="DE46" s="196"/>
      <c r="DF46" s="196"/>
      <c r="DG46" s="196"/>
      <c r="DH46" s="196"/>
      <c r="DI46" s="196"/>
      <c r="DJ46" s="196"/>
      <c r="DK46" s="196"/>
      <c r="DL46" s="196"/>
      <c r="DM46" s="196"/>
      <c r="DN46" s="196"/>
      <c r="DO46" s="196"/>
      <c r="DP46" s="196"/>
      <c r="DQ46" s="196"/>
      <c r="DR46" s="196"/>
      <c r="DS46" s="196"/>
      <c r="DT46" s="196"/>
      <c r="DU46" s="196"/>
      <c r="DV46" s="196"/>
      <c r="DW46" s="196"/>
      <c r="DX46" s="196"/>
      <c r="DY46" s="196"/>
      <c r="DZ46" s="196"/>
      <c r="EA46" s="196"/>
      <c r="EB46" s="196"/>
      <c r="EC46" s="196"/>
      <c r="ED46" s="196"/>
      <c r="EE46" s="196"/>
      <c r="EF46" s="196"/>
      <c r="EG46" s="196"/>
      <c r="EH46" s="196"/>
      <c r="EI46" s="196"/>
      <c r="EJ46" s="196"/>
      <c r="EK46" s="196"/>
      <c r="EL46" s="196"/>
      <c r="EM46" s="196"/>
      <c r="EN46" s="196"/>
      <c r="EO46" s="196"/>
      <c r="EP46" s="196"/>
      <c r="EQ46" s="196"/>
      <c r="ER46" s="196"/>
      <c r="ES46" s="196"/>
      <c r="ET46" s="196"/>
      <c r="EU46" s="196"/>
      <c r="EV46" s="196"/>
      <c r="EW46" s="196"/>
      <c r="EX46" s="196"/>
      <c r="EY46" s="196"/>
      <c r="EZ46" s="196"/>
      <c r="FA46" s="196"/>
      <c r="FB46" s="196"/>
      <c r="FC46" s="196"/>
      <c r="FD46" s="196"/>
      <c r="FE46" s="196"/>
      <c r="FF46" s="196"/>
      <c r="FG46" s="196"/>
      <c r="FH46" s="196"/>
      <c r="FI46" s="196"/>
      <c r="FJ46" s="196"/>
      <c r="FK46" s="196"/>
      <c r="FL46" s="196"/>
      <c r="FM46" s="196"/>
      <c r="FN46" s="196"/>
      <c r="FO46" s="196"/>
      <c r="FP46" s="196"/>
      <c r="FQ46" s="196"/>
      <c r="FR46" s="196"/>
      <c r="FS46" s="196"/>
      <c r="FT46" s="196"/>
      <c r="FU46" s="196"/>
      <c r="FV46" s="196"/>
      <c r="FW46" s="196"/>
      <c r="FX46" s="196"/>
      <c r="FY46" s="196"/>
      <c r="FZ46" s="196"/>
      <c r="GA46" s="196"/>
      <c r="GB46" s="196"/>
      <c r="GC46" s="196"/>
      <c r="GD46" s="196"/>
      <c r="GE46" s="196"/>
      <c r="GF46" s="196"/>
      <c r="GG46" s="196"/>
      <c r="GH46" s="196"/>
      <c r="GI46" s="196"/>
      <c r="GJ46" s="196"/>
      <c r="GK46" s="196"/>
      <c r="GL46" s="196"/>
      <c r="GM46" s="196"/>
      <c r="GN46" s="196"/>
      <c r="GO46" s="196"/>
      <c r="GP46" s="196"/>
      <c r="GQ46" s="196"/>
      <c r="GR46" s="196"/>
      <c r="GS46" s="196"/>
      <c r="GT46" s="196"/>
      <c r="GU46" s="196"/>
      <c r="GV46" s="196"/>
      <c r="GW46" s="196"/>
      <c r="GX46" s="196"/>
      <c r="GY46" s="196"/>
      <c r="GZ46" s="196"/>
      <c r="HA46" s="196"/>
      <c r="HB46" s="196"/>
      <c r="HC46" s="196"/>
      <c r="HD46" s="196"/>
      <c r="HE46" s="196"/>
      <c r="HF46" s="196"/>
      <c r="HG46" s="196"/>
      <c r="HH46" s="196"/>
      <c r="HI46" s="196"/>
      <c r="HJ46" s="196"/>
      <c r="HK46" s="196"/>
      <c r="HL46" s="196"/>
      <c r="HM46" s="196"/>
      <c r="HN46" s="196"/>
      <c r="HO46" s="196"/>
      <c r="HP46" s="196"/>
      <c r="HQ46" s="196"/>
      <c r="HR46" s="196"/>
      <c r="HS46" s="196"/>
      <c r="HT46" s="196"/>
      <c r="HU46" s="196"/>
      <c r="HV46" s="196"/>
      <c r="HW46" s="196"/>
      <c r="HX46" s="196"/>
      <c r="HY46" s="196"/>
      <c r="HZ46" s="196"/>
      <c r="IA46" s="196"/>
      <c r="IB46" s="196"/>
      <c r="IC46" s="196"/>
      <c r="ID46" s="196"/>
      <c r="IE46" s="196"/>
      <c r="IF46" s="196"/>
      <c r="IG46" s="196"/>
      <c r="IH46" s="196"/>
      <c r="II46" s="196"/>
      <c r="IJ46" s="196"/>
      <c r="IK46" s="196"/>
      <c r="IL46" s="196"/>
      <c r="IM46" s="196"/>
      <c r="IN46" s="196"/>
      <c r="IO46" s="196"/>
      <c r="IP46" s="196"/>
      <c r="IQ46" s="196"/>
      <c r="IR46" s="196"/>
      <c r="IS46" s="196"/>
      <c r="IT46" s="196"/>
      <c r="IU46" s="196"/>
      <c r="IV46" s="196"/>
      <c r="IW46" s="196"/>
      <c r="IX46" s="196"/>
      <c r="IY46" s="196"/>
      <c r="IZ46" s="196"/>
      <c r="JA46" s="196"/>
      <c r="JB46" s="196"/>
      <c r="JC46" s="196"/>
      <c r="JD46" s="196"/>
      <c r="JE46" s="196"/>
      <c r="JF46" s="196"/>
      <c r="JG46" s="196"/>
      <c r="JH46" s="196"/>
      <c r="JI46" s="196"/>
      <c r="JJ46" s="196"/>
      <c r="JK46" s="196"/>
      <c r="JL46" s="196"/>
      <c r="JM46" s="196"/>
      <c r="JN46" s="196"/>
      <c r="JO46" s="196"/>
      <c r="JP46" s="196"/>
      <c r="JQ46" s="196"/>
      <c r="JR46" s="196"/>
      <c r="JS46" s="196"/>
      <c r="JT46" s="196"/>
      <c r="JU46" s="196"/>
      <c r="JV46" s="196"/>
      <c r="JW46" s="196"/>
      <c r="JX46" s="196"/>
      <c r="JY46" s="196"/>
      <c r="JZ46" s="196"/>
      <c r="KA46" s="196"/>
      <c r="KB46" s="196"/>
      <c r="KC46" s="196"/>
      <c r="KD46" s="196"/>
      <c r="KE46" s="196"/>
      <c r="KF46" s="196"/>
      <c r="KG46" s="196"/>
      <c r="KH46" s="196"/>
      <c r="KI46" s="196"/>
      <c r="KJ46" s="196"/>
      <c r="KK46" s="196"/>
      <c r="KL46" s="196"/>
      <c r="KM46" s="196"/>
      <c r="KN46" s="196"/>
      <c r="KO46" s="196"/>
      <c r="KP46" s="196"/>
      <c r="KQ46" s="196"/>
      <c r="KR46" s="196"/>
      <c r="KS46" s="196"/>
      <c r="KT46" s="196"/>
      <c r="KU46" s="196"/>
      <c r="KV46" s="196"/>
      <c r="KW46" s="196"/>
      <c r="KX46" s="196"/>
      <c r="KY46" s="196"/>
      <c r="KZ46" s="196"/>
      <c r="LA46" s="196"/>
      <c r="LB46" s="196"/>
      <c r="LC46" s="196"/>
      <c r="LD46" s="196"/>
      <c r="LE46" s="196"/>
      <c r="LF46" s="196"/>
      <c r="LG46" s="196"/>
      <c r="LH46" s="196"/>
      <c r="LI46" s="196"/>
      <c r="LJ46" s="196"/>
      <c r="LK46" s="196"/>
      <c r="LL46" s="196"/>
      <c r="LM46" s="196"/>
      <c r="LN46" s="196"/>
      <c r="LO46" s="196"/>
      <c r="LP46" s="196"/>
      <c r="LQ46" s="196"/>
      <c r="LR46" s="196"/>
      <c r="LS46" s="196"/>
      <c r="LT46" s="196"/>
      <c r="LU46" s="196"/>
      <c r="LV46" s="196"/>
      <c r="LW46" s="196"/>
      <c r="LX46" s="196"/>
      <c r="LY46" s="196"/>
      <c r="LZ46" s="196"/>
      <c r="MA46" s="196"/>
      <c r="MB46" s="196"/>
      <c r="MC46" s="196"/>
      <c r="MD46" s="196"/>
      <c r="ME46" s="196"/>
      <c r="MF46" s="196"/>
      <c r="MG46" s="196"/>
      <c r="MH46" s="196"/>
      <c r="MI46" s="196"/>
      <c r="MJ46" s="196"/>
      <c r="MK46" s="196"/>
      <c r="ML46" s="196"/>
      <c r="MM46" s="196"/>
      <c r="MN46" s="196"/>
      <c r="MO46" s="196"/>
      <c r="MP46" s="196"/>
      <c r="MQ46" s="196"/>
      <c r="MR46" s="196"/>
      <c r="MS46" s="196"/>
      <c r="MT46" s="196"/>
      <c r="MU46" s="196"/>
      <c r="MV46" s="196"/>
      <c r="MW46" s="196"/>
      <c r="MX46" s="196"/>
      <c r="MY46" s="196"/>
      <c r="MZ46" s="196"/>
      <c r="NA46" s="196"/>
      <c r="NB46" s="196"/>
      <c r="NC46" s="196"/>
      <c r="ND46" s="196"/>
      <c r="NE46" s="196"/>
      <c r="NF46" s="196"/>
      <c r="NG46" s="196"/>
      <c r="NH46" s="196"/>
      <c r="NI46" s="196"/>
      <c r="NJ46" s="196"/>
      <c r="NK46" s="196"/>
      <c r="NL46" s="196"/>
      <c r="NM46" s="196"/>
      <c r="NN46" s="196"/>
      <c r="NO46" s="196"/>
      <c r="NP46" s="196"/>
      <c r="NQ46" s="196"/>
      <c r="NR46" s="196"/>
      <c r="NS46" s="196"/>
      <c r="NT46" s="196"/>
      <c r="NU46" s="196"/>
      <c r="NV46" s="196"/>
      <c r="NW46" s="196"/>
      <c r="NX46" s="196"/>
      <c r="NY46" s="196"/>
      <c r="NZ46" s="196"/>
      <c r="OA46" s="196"/>
      <c r="OB46" s="196"/>
      <c r="OC46" s="196"/>
      <c r="OD46" s="196"/>
      <c r="OE46" s="196"/>
      <c r="OF46" s="196"/>
      <c r="OG46" s="196"/>
      <c r="OH46" s="196"/>
      <c r="OI46" s="196"/>
      <c r="OJ46" s="196"/>
      <c r="OK46" s="196"/>
      <c r="OL46" s="196"/>
      <c r="OM46" s="196"/>
      <c r="ON46" s="196"/>
      <c r="OO46" s="196"/>
      <c r="OP46" s="196"/>
      <c r="OQ46" s="196"/>
      <c r="OR46" s="196"/>
      <c r="OS46" s="196"/>
      <c r="OT46" s="196"/>
      <c r="OU46" s="196"/>
      <c r="OV46" s="196"/>
      <c r="OW46" s="196"/>
      <c r="OX46" s="196"/>
      <c r="OY46" s="196"/>
      <c r="OZ46" s="196"/>
      <c r="PA46" s="196"/>
      <c r="PB46" s="196"/>
      <c r="PC46" s="196"/>
      <c r="PD46" s="196"/>
      <c r="PE46" s="196"/>
      <c r="PF46" s="196"/>
      <c r="PG46" s="196"/>
      <c r="PH46" s="196"/>
      <c r="PI46" s="196"/>
      <c r="PJ46" s="196"/>
      <c r="PK46" s="196"/>
      <c r="PL46" s="196"/>
      <c r="PM46" s="196"/>
      <c r="PN46" s="196"/>
      <c r="PO46" s="196"/>
      <c r="PP46" s="196"/>
      <c r="PQ46" s="196"/>
      <c r="PR46" s="196"/>
      <c r="PS46" s="196"/>
      <c r="PT46" s="196"/>
      <c r="PU46" s="196"/>
      <c r="PV46" s="196"/>
      <c r="PW46" s="196"/>
      <c r="PX46" s="196"/>
      <c r="PY46" s="196"/>
      <c r="PZ46" s="196"/>
      <c r="QA46" s="196"/>
      <c r="QB46" s="196"/>
      <c r="QC46" s="196"/>
      <c r="QD46" s="196"/>
      <c r="QE46" s="196"/>
      <c r="QF46" s="196"/>
      <c r="QG46" s="196"/>
      <c r="QH46" s="196"/>
      <c r="QI46" s="196"/>
      <c r="QJ46" s="196"/>
      <c r="QK46" s="196"/>
      <c r="QL46" s="196"/>
      <c r="QM46" s="196"/>
      <c r="QN46" s="196"/>
      <c r="QO46" s="196"/>
      <c r="QP46" s="196"/>
      <c r="QQ46" s="196"/>
      <c r="QR46" s="196"/>
      <c r="QS46" s="196"/>
      <c r="QT46" s="196"/>
      <c r="QU46" s="196"/>
      <c r="QV46" s="196"/>
      <c r="QW46" s="196"/>
      <c r="QX46" s="196"/>
      <c r="QY46" s="196"/>
      <c r="QZ46" s="196"/>
      <c r="RA46" s="196"/>
      <c r="RB46" s="196"/>
      <c r="RC46" s="196"/>
      <c r="RD46" s="196"/>
      <c r="RE46" s="196"/>
      <c r="RF46" s="196"/>
      <c r="RG46" s="196"/>
      <c r="RH46" s="196"/>
      <c r="RI46" s="196"/>
      <c r="RJ46" s="196"/>
      <c r="RK46" s="196"/>
      <c r="RL46" s="196"/>
      <c r="RM46" s="196"/>
      <c r="RN46" s="196"/>
      <c r="RO46" s="196"/>
      <c r="RP46" s="196"/>
      <c r="RQ46" s="196"/>
      <c r="RR46" s="196"/>
      <c r="RS46" s="196"/>
      <c r="RT46" s="196"/>
      <c r="RU46" s="196"/>
      <c r="RV46" s="196"/>
      <c r="RW46" s="196"/>
      <c r="RX46" s="196"/>
      <c r="RY46" s="196"/>
      <c r="RZ46" s="196"/>
      <c r="SA46" s="196"/>
      <c r="SB46" s="196"/>
      <c r="SC46" s="196"/>
      <c r="SD46" s="196"/>
      <c r="SE46" s="196"/>
      <c r="SF46" s="196"/>
      <c r="SG46" s="196"/>
      <c r="SH46" s="196"/>
      <c r="SI46" s="196"/>
      <c r="SJ46" s="196"/>
      <c r="SK46" s="196"/>
      <c r="SL46" s="196"/>
      <c r="SM46" s="196"/>
      <c r="SN46" s="196"/>
      <c r="SO46" s="196"/>
      <c r="SP46" s="196"/>
      <c r="SQ46" s="196"/>
      <c r="SR46" s="196"/>
      <c r="SS46" s="196"/>
      <c r="ST46" s="196"/>
      <c r="SU46" s="196"/>
      <c r="SV46" s="196"/>
      <c r="SW46" s="196"/>
      <c r="SX46" s="196"/>
      <c r="SY46" s="196"/>
      <c r="SZ46" s="196"/>
      <c r="TA46" s="196"/>
      <c r="TB46" s="196"/>
      <c r="TC46" s="196"/>
      <c r="TD46" s="196"/>
      <c r="TE46" s="196"/>
      <c r="TF46" s="196"/>
      <c r="TG46" s="196"/>
      <c r="TH46" s="196"/>
      <c r="TI46" s="196"/>
      <c r="TJ46" s="196"/>
      <c r="TK46" s="196"/>
      <c r="TL46" s="196"/>
      <c r="TM46" s="196"/>
      <c r="TN46" s="196"/>
      <c r="TO46" s="196"/>
      <c r="TP46" s="196"/>
      <c r="TQ46" s="196"/>
      <c r="TR46" s="196"/>
      <c r="TS46" s="196"/>
      <c r="TT46" s="196"/>
      <c r="TU46" s="196"/>
      <c r="TV46" s="196"/>
      <c r="TW46" s="196"/>
      <c r="TX46" s="196"/>
      <c r="TY46" s="196"/>
      <c r="TZ46" s="196"/>
      <c r="UA46" s="196"/>
      <c r="UB46" s="196"/>
      <c r="UC46" s="196"/>
      <c r="UD46" s="196"/>
      <c r="UE46" s="196"/>
      <c r="UF46" s="196"/>
      <c r="UG46" s="196"/>
      <c r="UH46" s="196"/>
      <c r="UI46" s="196"/>
      <c r="UJ46" s="196"/>
      <c r="UK46" s="196"/>
      <c r="UL46" s="196"/>
      <c r="UM46" s="196"/>
      <c r="UN46" s="196"/>
      <c r="UO46" s="196"/>
      <c r="UP46" s="196"/>
      <c r="UQ46" s="196"/>
      <c r="UR46" s="196"/>
      <c r="US46" s="196"/>
      <c r="UT46" s="196"/>
      <c r="UU46" s="196"/>
      <c r="UV46" s="196"/>
      <c r="UW46" s="196"/>
      <c r="UX46" s="196"/>
      <c r="UY46" s="196"/>
      <c r="UZ46" s="196"/>
      <c r="VA46" s="196"/>
      <c r="VB46" s="196"/>
      <c r="VC46" s="196"/>
      <c r="VD46" s="196"/>
      <c r="VE46" s="196"/>
      <c r="VF46" s="196"/>
      <c r="VG46" s="196"/>
      <c r="VH46" s="196"/>
      <c r="VI46" s="196"/>
      <c r="VJ46" s="196"/>
      <c r="VK46" s="196"/>
      <c r="VL46" s="196"/>
      <c r="VM46" s="196"/>
      <c r="VN46" s="196"/>
      <c r="VO46" s="196"/>
      <c r="VP46" s="196"/>
      <c r="VQ46" s="196"/>
      <c r="VR46" s="196"/>
      <c r="VS46" s="196"/>
      <c r="VT46" s="196"/>
      <c r="VU46" s="196"/>
      <c r="VV46" s="196"/>
      <c r="VW46" s="196"/>
      <c r="VX46" s="196"/>
      <c r="VY46" s="196"/>
      <c r="VZ46" s="196"/>
      <c r="WA46" s="196"/>
      <c r="WB46" s="196"/>
      <c r="WC46" s="196"/>
      <c r="WD46" s="196"/>
      <c r="WE46" s="196"/>
      <c r="WF46" s="196"/>
      <c r="WG46" s="196"/>
      <c r="WH46" s="196"/>
      <c r="WI46" s="196"/>
      <c r="WJ46" s="196"/>
      <c r="WK46" s="196"/>
      <c r="WL46" s="196"/>
      <c r="WM46" s="196"/>
      <c r="WN46" s="196"/>
      <c r="WO46" s="196"/>
      <c r="WP46" s="196"/>
      <c r="WQ46" s="196"/>
      <c r="WR46" s="196"/>
      <c r="WS46" s="196"/>
      <c r="WT46" s="196"/>
      <c r="WU46" s="196"/>
      <c r="WV46" s="196"/>
      <c r="WW46" s="196"/>
      <c r="WX46" s="196"/>
      <c r="WY46" s="196"/>
      <c r="WZ46" s="196"/>
      <c r="XA46" s="196"/>
      <c r="XB46" s="196"/>
      <c r="XC46" s="196"/>
      <c r="XD46" s="196"/>
      <c r="XE46" s="196"/>
      <c r="XF46" s="196"/>
      <c r="XG46" s="196"/>
      <c r="XH46" s="196"/>
      <c r="XI46" s="196"/>
      <c r="XJ46" s="196"/>
      <c r="XK46" s="196"/>
      <c r="XL46" s="196"/>
      <c r="XM46" s="196"/>
      <c r="XN46" s="196"/>
      <c r="XO46" s="196"/>
      <c r="XP46" s="196"/>
      <c r="XQ46" s="196"/>
      <c r="XR46" s="196"/>
      <c r="XS46" s="196"/>
      <c r="XT46" s="196"/>
      <c r="XU46" s="196"/>
      <c r="XV46" s="196"/>
      <c r="XW46" s="196"/>
      <c r="XX46" s="196"/>
      <c r="XY46" s="196"/>
      <c r="XZ46" s="196"/>
      <c r="YA46" s="196"/>
      <c r="YB46" s="196"/>
      <c r="YC46" s="196"/>
      <c r="YD46" s="196"/>
      <c r="YE46" s="196"/>
      <c r="YF46" s="196"/>
      <c r="YG46" s="196"/>
      <c r="YH46" s="196"/>
      <c r="YI46" s="196"/>
      <c r="YJ46" s="196"/>
      <c r="YK46" s="196"/>
      <c r="YL46" s="196"/>
      <c r="YM46" s="196"/>
      <c r="YN46" s="196"/>
      <c r="YO46" s="196"/>
      <c r="YP46" s="196"/>
      <c r="YQ46" s="196"/>
      <c r="YR46" s="196"/>
      <c r="YS46" s="196"/>
      <c r="YT46" s="196"/>
      <c r="YU46" s="196"/>
      <c r="YV46" s="196"/>
      <c r="YW46" s="196"/>
      <c r="YX46" s="196"/>
      <c r="YY46" s="196"/>
      <c r="YZ46" s="196"/>
      <c r="ZA46" s="196"/>
      <c r="ZB46" s="196"/>
      <c r="ZC46" s="196"/>
      <c r="ZD46" s="196"/>
      <c r="ZE46" s="196"/>
      <c r="ZF46" s="196"/>
      <c r="ZG46" s="196"/>
      <c r="ZH46" s="196"/>
      <c r="ZI46" s="196"/>
      <c r="ZJ46" s="196"/>
      <c r="ZK46" s="196"/>
      <c r="ZL46" s="196"/>
      <c r="ZM46" s="196"/>
      <c r="ZN46" s="196"/>
      <c r="ZO46" s="196"/>
      <c r="ZP46" s="196"/>
      <c r="ZQ46" s="196"/>
      <c r="ZR46" s="196"/>
      <c r="ZS46" s="196"/>
      <c r="ZT46" s="196"/>
      <c r="ZU46" s="196"/>
      <c r="ZV46" s="196"/>
      <c r="ZW46" s="196"/>
      <c r="ZX46" s="196"/>
      <c r="ZY46" s="196"/>
      <c r="ZZ46" s="196"/>
      <c r="AAA46" s="196"/>
      <c r="AAB46" s="196"/>
      <c r="AAC46" s="196"/>
      <c r="AAD46" s="196"/>
      <c r="AAE46" s="196"/>
      <c r="AAF46" s="196"/>
      <c r="AAG46" s="196"/>
      <c r="AAH46" s="196"/>
      <c r="AAI46" s="196"/>
      <c r="AAJ46" s="196"/>
      <c r="AAK46" s="196"/>
      <c r="AAL46" s="196"/>
      <c r="AAM46" s="196"/>
      <c r="AAN46" s="196"/>
      <c r="AAO46" s="196"/>
      <c r="AAP46" s="196"/>
      <c r="AAQ46" s="196"/>
      <c r="AAR46" s="196"/>
      <c r="AAS46" s="196"/>
      <c r="AAT46" s="196"/>
      <c r="AAU46" s="196"/>
      <c r="AAV46" s="196"/>
      <c r="AAW46" s="196"/>
      <c r="AAX46" s="196"/>
      <c r="AAY46" s="196"/>
      <c r="AAZ46" s="196"/>
      <c r="ABA46" s="196"/>
      <c r="ABB46" s="196"/>
      <c r="ABC46" s="196"/>
      <c r="ABD46" s="196"/>
      <c r="ABE46" s="196"/>
      <c r="ABF46" s="196"/>
      <c r="ABG46" s="196"/>
      <c r="ABH46" s="196"/>
      <c r="ABI46" s="196"/>
      <c r="ABJ46" s="196"/>
      <c r="ABK46" s="196"/>
      <c r="ABL46" s="196"/>
      <c r="ABM46" s="196"/>
      <c r="ABN46" s="196"/>
      <c r="ABO46" s="196"/>
      <c r="ABP46" s="196"/>
      <c r="ABQ46" s="196"/>
      <c r="ABR46" s="196"/>
      <c r="ABS46" s="196"/>
      <c r="ABT46" s="196"/>
      <c r="ABU46" s="196"/>
      <c r="ABV46" s="196"/>
      <c r="ABW46" s="196"/>
      <c r="ABX46" s="196"/>
      <c r="ABY46" s="196"/>
      <c r="ABZ46" s="196"/>
      <c r="ACA46" s="196"/>
      <c r="ACB46" s="196"/>
      <c r="ACC46" s="196"/>
      <c r="ACD46" s="196"/>
      <c r="ACE46" s="196"/>
      <c r="ACF46" s="196"/>
      <c r="ACG46" s="196"/>
      <c r="ACH46" s="196"/>
      <c r="ACI46" s="196"/>
      <c r="ACJ46" s="196"/>
      <c r="ACK46" s="196"/>
      <c r="ACL46" s="196"/>
      <c r="ACM46" s="196"/>
      <c r="ACN46" s="196"/>
      <c r="ACO46" s="196"/>
      <c r="ACP46" s="196"/>
      <c r="ACQ46" s="196"/>
      <c r="ACR46" s="196"/>
      <c r="ACS46" s="196"/>
      <c r="ACT46" s="196"/>
      <c r="ACU46" s="196"/>
      <c r="ACV46" s="196"/>
      <c r="ACW46" s="196"/>
      <c r="ACX46" s="196"/>
      <c r="ACY46" s="196"/>
      <c r="ACZ46" s="196"/>
      <c r="ADA46" s="196"/>
      <c r="ADB46" s="196"/>
      <c r="ADC46" s="196"/>
      <c r="ADD46" s="196"/>
      <c r="ADE46" s="196"/>
      <c r="ADF46" s="196"/>
      <c r="ADG46" s="196"/>
      <c r="ADH46" s="196"/>
      <c r="ADI46" s="196"/>
      <c r="ADJ46" s="196"/>
      <c r="ADK46" s="196"/>
      <c r="ADL46" s="196"/>
      <c r="ADM46" s="196"/>
      <c r="ADN46" s="196"/>
      <c r="ADO46" s="196"/>
      <c r="ADP46" s="196"/>
      <c r="ADQ46" s="196"/>
      <c r="ADR46" s="196"/>
      <c r="ADS46" s="196"/>
      <c r="ADT46" s="196"/>
      <c r="ADU46" s="196"/>
      <c r="ADV46" s="196"/>
      <c r="ADW46" s="196"/>
      <c r="ADX46" s="196"/>
      <c r="ADY46" s="196"/>
      <c r="ADZ46" s="196"/>
      <c r="AEA46" s="196"/>
      <c r="AEB46" s="196"/>
      <c r="AEC46" s="196"/>
      <c r="AED46" s="196"/>
      <c r="AEE46" s="196"/>
      <c r="AEF46" s="196"/>
      <c r="AEG46" s="196"/>
      <c r="AEH46" s="196"/>
      <c r="AEI46" s="196"/>
      <c r="AEJ46" s="196"/>
      <c r="AEK46" s="196"/>
      <c r="AEL46" s="196"/>
      <c r="AEM46" s="196"/>
      <c r="AEN46" s="196"/>
      <c r="AEO46" s="196"/>
      <c r="AEP46" s="196"/>
      <c r="AEQ46" s="196"/>
      <c r="AER46" s="196"/>
      <c r="AES46" s="196"/>
      <c r="AET46" s="196"/>
      <c r="AEU46" s="196"/>
      <c r="AEV46" s="196"/>
      <c r="AEW46" s="196"/>
      <c r="AEX46" s="196"/>
      <c r="AEY46" s="196"/>
      <c r="AEZ46" s="196"/>
      <c r="AFA46" s="196"/>
      <c r="AFB46" s="196"/>
      <c r="AFC46" s="196"/>
      <c r="AFD46" s="196"/>
      <c r="AFE46" s="196"/>
      <c r="AFF46" s="196"/>
      <c r="AFG46" s="196"/>
      <c r="AFH46" s="196"/>
      <c r="AFI46" s="196"/>
      <c r="AFJ46" s="196"/>
      <c r="AFK46" s="196"/>
      <c r="AFL46" s="196"/>
      <c r="AFM46" s="196"/>
      <c r="AFN46" s="196"/>
      <c r="AFO46" s="196"/>
      <c r="AFP46" s="196"/>
      <c r="AFQ46" s="196"/>
      <c r="AFR46" s="196"/>
      <c r="AFS46" s="196"/>
      <c r="AFT46" s="196"/>
      <c r="AFU46" s="196"/>
      <c r="AFV46" s="196"/>
      <c r="AFW46" s="196"/>
      <c r="AFX46" s="196"/>
      <c r="AFY46" s="196"/>
      <c r="AFZ46" s="196"/>
      <c r="AGA46" s="196"/>
      <c r="AGB46" s="196"/>
      <c r="AGC46" s="196"/>
      <c r="AGD46" s="196"/>
      <c r="AGE46" s="196"/>
      <c r="AGF46" s="196"/>
      <c r="AGG46" s="196"/>
      <c r="AGH46" s="196"/>
      <c r="AGI46" s="196"/>
      <c r="AGJ46" s="196"/>
      <c r="AGK46" s="196"/>
      <c r="AGL46" s="196"/>
      <c r="AGM46" s="196"/>
      <c r="AGN46" s="196"/>
      <c r="AGO46" s="196"/>
      <c r="AGP46" s="196"/>
      <c r="AGQ46" s="196"/>
      <c r="AGR46" s="196"/>
      <c r="AGS46" s="196"/>
      <c r="AGT46" s="196"/>
      <c r="AGU46" s="196"/>
      <c r="AGV46" s="196"/>
      <c r="AGW46" s="196"/>
      <c r="AGX46" s="196"/>
      <c r="AGY46" s="196"/>
      <c r="AGZ46" s="196"/>
      <c r="AHA46" s="196"/>
      <c r="AHB46" s="196"/>
      <c r="AHC46" s="196"/>
      <c r="AHD46" s="196"/>
      <c r="AHE46" s="196"/>
      <c r="AHF46" s="196"/>
      <c r="AHG46" s="196"/>
      <c r="AHH46" s="196"/>
      <c r="AHI46" s="196"/>
      <c r="AHJ46" s="196"/>
      <c r="AHK46" s="196"/>
      <c r="AHL46" s="196"/>
      <c r="AHM46" s="196"/>
      <c r="AHN46" s="196"/>
      <c r="AHO46" s="196"/>
      <c r="AHP46" s="196"/>
      <c r="AHQ46" s="196"/>
      <c r="AHR46" s="196"/>
      <c r="AHS46" s="196"/>
      <c r="AHT46" s="196"/>
      <c r="AHU46" s="196"/>
      <c r="AHV46" s="196"/>
      <c r="AHW46" s="196"/>
      <c r="AHX46" s="196"/>
      <c r="AHY46" s="196"/>
      <c r="AHZ46" s="196"/>
      <c r="AIA46" s="196"/>
      <c r="AIB46" s="196"/>
      <c r="AIC46" s="196"/>
      <c r="AID46" s="196"/>
      <c r="AIE46" s="196"/>
      <c r="AIF46" s="196"/>
      <c r="AIG46" s="196"/>
      <c r="AIH46" s="196"/>
      <c r="AII46" s="196"/>
      <c r="AIJ46" s="196"/>
      <c r="AIK46" s="196"/>
      <c r="AIL46" s="196"/>
      <c r="AIM46" s="196"/>
      <c r="AIN46" s="196"/>
      <c r="AIO46" s="196"/>
      <c r="AIP46" s="196"/>
      <c r="AIQ46" s="196"/>
      <c r="AIR46" s="196"/>
      <c r="AIS46" s="196"/>
      <c r="AIT46" s="196"/>
      <c r="AIU46" s="196"/>
      <c r="AIV46" s="196"/>
      <c r="AIW46" s="196"/>
      <c r="AIX46" s="196"/>
      <c r="AIY46" s="196"/>
      <c r="AIZ46" s="196"/>
      <c r="AJA46" s="196"/>
      <c r="AJB46" s="196"/>
      <c r="AJC46" s="196"/>
      <c r="AJD46" s="196"/>
      <c r="AJE46" s="196"/>
      <c r="AJF46" s="196"/>
      <c r="AJG46" s="196"/>
      <c r="AJH46" s="196"/>
      <c r="AJI46" s="196"/>
      <c r="AJJ46" s="196"/>
      <c r="AJK46" s="196"/>
      <c r="AJL46" s="196"/>
      <c r="AJM46" s="196"/>
      <c r="AJN46" s="196"/>
      <c r="AJO46" s="196"/>
      <c r="AJP46" s="196"/>
      <c r="AJQ46" s="196"/>
      <c r="AJR46" s="196"/>
      <c r="AJS46" s="196"/>
      <c r="AJT46" s="196"/>
      <c r="AJU46" s="196"/>
      <c r="AJV46" s="196"/>
      <c r="AJW46" s="196"/>
      <c r="AJX46" s="196"/>
      <c r="AJY46" s="196"/>
      <c r="AJZ46" s="196"/>
      <c r="AKA46" s="196"/>
      <c r="AKB46" s="196"/>
      <c r="AKC46" s="196"/>
      <c r="AKD46" s="196"/>
      <c r="AKE46" s="196"/>
      <c r="AKF46" s="196"/>
      <c r="AKG46" s="196"/>
      <c r="AKH46" s="196"/>
      <c r="AKI46" s="196"/>
      <c r="AKJ46" s="196"/>
      <c r="AKK46" s="196"/>
      <c r="AKL46" s="196"/>
      <c r="AKM46" s="196"/>
      <c r="AKN46" s="196"/>
      <c r="AKO46" s="196"/>
      <c r="AKP46" s="196"/>
      <c r="AKQ46" s="196"/>
      <c r="AKR46" s="196"/>
      <c r="AKS46" s="196"/>
      <c r="AKT46" s="196"/>
      <c r="AKU46" s="196"/>
      <c r="AKV46" s="196"/>
      <c r="AKW46" s="196"/>
      <c r="AKX46" s="196"/>
      <c r="AKY46" s="196"/>
      <c r="AKZ46" s="196"/>
      <c r="ALA46" s="196"/>
      <c r="ALB46" s="196"/>
      <c r="ALC46" s="196"/>
      <c r="ALD46" s="196"/>
      <c r="ALE46" s="196"/>
      <c r="ALF46" s="196"/>
      <c r="ALG46" s="196"/>
      <c r="ALH46" s="196"/>
      <c r="ALI46" s="196"/>
      <c r="ALJ46" s="196"/>
      <c r="ALK46" s="196"/>
      <c r="ALL46" s="196"/>
      <c r="ALM46" s="196"/>
      <c r="ALN46" s="196"/>
      <c r="ALO46" s="196"/>
      <c r="ALP46" s="196"/>
      <c r="ALQ46" s="196"/>
      <c r="ALR46" s="196"/>
      <c r="ALS46" s="196"/>
      <c r="ALT46" s="196"/>
      <c r="ALU46" s="196"/>
      <c r="ALV46" s="196"/>
      <c r="ALW46" s="196"/>
      <c r="ALX46" s="196"/>
      <c r="ALY46" s="196"/>
      <c r="ALZ46" s="196"/>
      <c r="AMA46" s="196"/>
      <c r="AMB46" s="196"/>
      <c r="AMC46" s="196"/>
      <c r="AMD46" s="196"/>
      <c r="AME46" s="196"/>
      <c r="AMF46" s="196"/>
      <c r="AMG46" s="196"/>
      <c r="AMH46" s="196"/>
      <c r="AMI46" s="196"/>
      <c r="AMJ46" s="196"/>
    </row>
    <row r="47" spans="1:1024" ht="15.5" x14ac:dyDescent="0.35">
      <c r="A47" s="63">
        <v>7</v>
      </c>
      <c r="B47" s="88" t="s">
        <v>214</v>
      </c>
      <c r="C47" s="64"/>
      <c r="D47" s="65"/>
      <c r="E47" s="65"/>
      <c r="F47" s="86"/>
      <c r="G47" s="87"/>
      <c r="H47" s="76"/>
      <c r="I47" s="68"/>
      <c r="J47" s="68"/>
      <c r="K47" s="68"/>
      <c r="L47" s="68"/>
      <c r="M47" s="75"/>
      <c r="N47" s="75"/>
    </row>
    <row r="48" spans="1:1024" ht="80.5" outlineLevel="1" x14ac:dyDescent="0.25">
      <c r="A48" s="84" t="s">
        <v>215</v>
      </c>
      <c r="B48" s="69" t="s">
        <v>392</v>
      </c>
      <c r="C48" s="70"/>
      <c r="D48" s="71"/>
      <c r="E48" s="71" t="s">
        <v>131</v>
      </c>
      <c r="F48" s="145">
        <f>IF('Study Parameters'!C27="yes",75000,50000)*'Budget Parameters'!B4</f>
        <v>59755</v>
      </c>
      <c r="G48" s="145">
        <f>F48</f>
        <v>59755</v>
      </c>
      <c r="H48" s="145">
        <f>F48</f>
        <v>59755</v>
      </c>
      <c r="I48" s="79" t="s">
        <v>216</v>
      </c>
      <c r="J48" s="79"/>
      <c r="K48" s="74">
        <v>0</v>
      </c>
      <c r="L48" s="74">
        <v>0</v>
      </c>
      <c r="M48" s="184">
        <f t="shared" ref="M48:M52" si="13">K48*H48</f>
        <v>0</v>
      </c>
      <c r="N48" s="75">
        <f t="shared" ref="N48:N52" si="14">L48*H48</f>
        <v>0</v>
      </c>
    </row>
    <row r="49" spans="1:1024" ht="37.5" outlineLevel="1" x14ac:dyDescent="0.25">
      <c r="A49" s="84" t="s">
        <v>217</v>
      </c>
      <c r="B49" s="69" t="s">
        <v>218</v>
      </c>
      <c r="C49" s="89"/>
      <c r="D49" s="71"/>
      <c r="E49" s="71" t="s">
        <v>131</v>
      </c>
      <c r="F49" s="76">
        <f>5000*'Budget Parameters'!B4</f>
        <v>5975.5</v>
      </c>
      <c r="G49" s="145">
        <f>F49*D49</f>
        <v>0</v>
      </c>
      <c r="H49" s="145">
        <f>G49</f>
        <v>0</v>
      </c>
      <c r="I49" s="79" t="s">
        <v>219</v>
      </c>
      <c r="J49" s="79"/>
      <c r="K49" s="74">
        <v>0</v>
      </c>
      <c r="L49" s="74">
        <v>0</v>
      </c>
      <c r="M49" s="186">
        <f t="shared" si="13"/>
        <v>0</v>
      </c>
      <c r="N49" s="75">
        <f t="shared" si="14"/>
        <v>0</v>
      </c>
    </row>
    <row r="50" spans="1:1024" ht="25" outlineLevel="1" x14ac:dyDescent="0.25">
      <c r="A50" s="84" t="s">
        <v>220</v>
      </c>
      <c r="B50" s="69" t="s">
        <v>221</v>
      </c>
      <c r="C50" s="89"/>
      <c r="D50" s="71">
        <v>0</v>
      </c>
      <c r="E50" s="71" t="s">
        <v>131</v>
      </c>
      <c r="F50" s="76">
        <f>2000*'Budget Parameters'!B4</f>
        <v>2390.2000000000003</v>
      </c>
      <c r="G50" s="145">
        <f>F50*D50*'Study Parameters'!D37</f>
        <v>0</v>
      </c>
      <c r="H50" s="145">
        <f>G50</f>
        <v>0</v>
      </c>
      <c r="I50" s="79" t="s">
        <v>222</v>
      </c>
      <c r="J50" s="79"/>
      <c r="K50" s="74">
        <v>0</v>
      </c>
      <c r="L50" s="74">
        <v>0</v>
      </c>
      <c r="M50" s="186">
        <f t="shared" si="13"/>
        <v>0</v>
      </c>
      <c r="N50" s="75">
        <f t="shared" si="14"/>
        <v>0</v>
      </c>
    </row>
    <row r="51" spans="1:1024" ht="80.5" outlineLevel="1" x14ac:dyDescent="0.25">
      <c r="A51" s="84" t="s">
        <v>223</v>
      </c>
      <c r="B51" s="69" t="s">
        <v>224</v>
      </c>
      <c r="C51" s="70" t="s">
        <v>166</v>
      </c>
      <c r="D51" s="146">
        <f>2*'Study Parameters'!C19</f>
        <v>0</v>
      </c>
      <c r="E51" s="71" t="s">
        <v>62</v>
      </c>
      <c r="F51" s="145">
        <f>VLOOKUP(E51,'Budget Parameters'!$A$7:$B$18,2,FALSE())</f>
        <v>62.146122917863295</v>
      </c>
      <c r="G51" s="145">
        <f>F51*D51</f>
        <v>0</v>
      </c>
      <c r="H51" s="145">
        <f>G51+(G51*'Budget Parameters'!$C$22)</f>
        <v>0</v>
      </c>
      <c r="I51" s="79" t="s">
        <v>225</v>
      </c>
      <c r="J51" s="79"/>
      <c r="K51" s="74">
        <v>0</v>
      </c>
      <c r="L51" s="74">
        <v>0</v>
      </c>
      <c r="M51" s="184">
        <f t="shared" si="13"/>
        <v>0</v>
      </c>
      <c r="N51" s="75">
        <f t="shared" si="14"/>
        <v>0</v>
      </c>
    </row>
    <row r="52" spans="1:1024" ht="20.5" outlineLevel="1" x14ac:dyDescent="0.25">
      <c r="A52" s="46" t="s">
        <v>226</v>
      </c>
      <c r="B52" s="85" t="s">
        <v>227</v>
      </c>
      <c r="C52" s="89"/>
      <c r="D52" s="90"/>
      <c r="E52" s="71" t="s">
        <v>131</v>
      </c>
      <c r="F52" s="76">
        <f>26000*'Budget Parameters'!B4</f>
        <v>31072.600000000002</v>
      </c>
      <c r="G52" s="145">
        <f>F52*D52</f>
        <v>0</v>
      </c>
      <c r="H52" s="145">
        <f>G52</f>
        <v>0</v>
      </c>
      <c r="I52" s="79" t="s">
        <v>228</v>
      </c>
      <c r="J52" s="79"/>
      <c r="K52" s="74">
        <v>0</v>
      </c>
      <c r="L52" s="74">
        <v>0</v>
      </c>
      <c r="M52" s="184">
        <f t="shared" si="13"/>
        <v>0</v>
      </c>
      <c r="N52" s="75">
        <f t="shared" si="14"/>
        <v>0</v>
      </c>
    </row>
    <row r="53" spans="1:1024" s="200" customFormat="1" ht="13" x14ac:dyDescent="0.3">
      <c r="A53" s="201" t="s">
        <v>142</v>
      </c>
      <c r="B53" s="202"/>
      <c r="C53" s="203"/>
      <c r="D53" s="204"/>
      <c r="E53" s="204"/>
      <c r="F53" s="205"/>
      <c r="G53" s="206">
        <f>SUM(G48:G52)</f>
        <v>59755</v>
      </c>
      <c r="H53" s="206">
        <f>SUM(H48:H52)</f>
        <v>59755</v>
      </c>
      <c r="I53" s="207"/>
      <c r="J53" s="207"/>
      <c r="K53" s="207"/>
      <c r="L53" s="207"/>
      <c r="M53" s="209">
        <f>SUM(M48:M52)</f>
        <v>0</v>
      </c>
      <c r="N53" s="209">
        <f>SUM(N48:N52)</f>
        <v>0</v>
      </c>
      <c r="O53" s="196"/>
      <c r="P53" s="196"/>
      <c r="Q53" s="196"/>
      <c r="R53" s="196"/>
      <c r="S53" s="196"/>
      <c r="T53" s="196"/>
      <c r="U53" s="196"/>
      <c r="V53" s="196"/>
      <c r="W53" s="196"/>
      <c r="X53" s="196"/>
      <c r="Y53" s="196"/>
      <c r="Z53" s="196"/>
      <c r="AA53" s="196"/>
      <c r="AB53" s="196"/>
      <c r="AC53" s="196"/>
      <c r="AD53" s="196"/>
      <c r="AE53" s="196"/>
      <c r="AF53" s="196"/>
      <c r="AG53" s="196"/>
      <c r="AH53" s="196"/>
      <c r="AI53" s="196"/>
      <c r="AJ53" s="196"/>
      <c r="AK53" s="196"/>
      <c r="AL53" s="196"/>
      <c r="AM53" s="196"/>
      <c r="AN53" s="196"/>
      <c r="AO53" s="196"/>
      <c r="AP53" s="196"/>
      <c r="AQ53" s="196"/>
      <c r="AR53" s="196"/>
      <c r="AS53" s="196"/>
      <c r="AT53" s="196"/>
      <c r="AU53" s="196"/>
      <c r="AV53" s="196"/>
      <c r="AW53" s="196"/>
      <c r="AX53" s="196"/>
      <c r="AY53" s="196"/>
      <c r="AZ53" s="196"/>
      <c r="BA53" s="196"/>
      <c r="BB53" s="196"/>
      <c r="BC53" s="196"/>
      <c r="BD53" s="196"/>
      <c r="BE53" s="196"/>
      <c r="BF53" s="196"/>
      <c r="BG53" s="196"/>
      <c r="BH53" s="196"/>
      <c r="BI53" s="196"/>
      <c r="BJ53" s="196"/>
      <c r="BK53" s="196"/>
      <c r="BL53" s="196"/>
      <c r="BM53" s="196"/>
      <c r="BN53" s="196"/>
      <c r="BO53" s="196"/>
      <c r="BP53" s="196"/>
      <c r="BQ53" s="196"/>
      <c r="BR53" s="196"/>
      <c r="BS53" s="196"/>
      <c r="BT53" s="196"/>
      <c r="BU53" s="196"/>
      <c r="BV53" s="196"/>
      <c r="BW53" s="196"/>
      <c r="BX53" s="196"/>
      <c r="BY53" s="196"/>
      <c r="BZ53" s="196"/>
      <c r="CA53" s="196"/>
      <c r="CB53" s="196"/>
      <c r="CC53" s="196"/>
      <c r="CD53" s="196"/>
      <c r="CE53" s="196"/>
      <c r="CF53" s="196"/>
      <c r="CG53" s="196"/>
      <c r="CH53" s="196"/>
      <c r="CI53" s="196"/>
      <c r="CJ53" s="196"/>
      <c r="CK53" s="196"/>
      <c r="CL53" s="196"/>
      <c r="CM53" s="196"/>
      <c r="CN53" s="196"/>
      <c r="CO53" s="196"/>
      <c r="CP53" s="196"/>
      <c r="CQ53" s="196"/>
      <c r="CR53" s="196"/>
      <c r="CS53" s="196"/>
      <c r="CT53" s="196"/>
      <c r="CU53" s="196"/>
      <c r="CV53" s="196"/>
      <c r="CW53" s="196"/>
      <c r="CX53" s="196"/>
      <c r="CY53" s="196"/>
      <c r="CZ53" s="196"/>
      <c r="DA53" s="196"/>
      <c r="DB53" s="196"/>
      <c r="DC53" s="196"/>
      <c r="DD53" s="196"/>
      <c r="DE53" s="196"/>
      <c r="DF53" s="196"/>
      <c r="DG53" s="196"/>
      <c r="DH53" s="196"/>
      <c r="DI53" s="196"/>
      <c r="DJ53" s="196"/>
      <c r="DK53" s="196"/>
      <c r="DL53" s="196"/>
      <c r="DM53" s="196"/>
      <c r="DN53" s="196"/>
      <c r="DO53" s="196"/>
      <c r="DP53" s="196"/>
      <c r="DQ53" s="196"/>
      <c r="DR53" s="196"/>
      <c r="DS53" s="196"/>
      <c r="DT53" s="196"/>
      <c r="DU53" s="196"/>
      <c r="DV53" s="196"/>
      <c r="DW53" s="196"/>
      <c r="DX53" s="196"/>
      <c r="DY53" s="196"/>
      <c r="DZ53" s="196"/>
      <c r="EA53" s="196"/>
      <c r="EB53" s="196"/>
      <c r="EC53" s="196"/>
      <c r="ED53" s="196"/>
      <c r="EE53" s="196"/>
      <c r="EF53" s="196"/>
      <c r="EG53" s="196"/>
      <c r="EH53" s="196"/>
      <c r="EI53" s="196"/>
      <c r="EJ53" s="196"/>
      <c r="EK53" s="196"/>
      <c r="EL53" s="196"/>
      <c r="EM53" s="196"/>
      <c r="EN53" s="196"/>
      <c r="EO53" s="196"/>
      <c r="EP53" s="196"/>
      <c r="EQ53" s="196"/>
      <c r="ER53" s="196"/>
      <c r="ES53" s="196"/>
      <c r="ET53" s="196"/>
      <c r="EU53" s="196"/>
      <c r="EV53" s="196"/>
      <c r="EW53" s="196"/>
      <c r="EX53" s="196"/>
      <c r="EY53" s="196"/>
      <c r="EZ53" s="196"/>
      <c r="FA53" s="196"/>
      <c r="FB53" s="196"/>
      <c r="FC53" s="196"/>
      <c r="FD53" s="196"/>
      <c r="FE53" s="196"/>
      <c r="FF53" s="196"/>
      <c r="FG53" s="196"/>
      <c r="FH53" s="196"/>
      <c r="FI53" s="196"/>
      <c r="FJ53" s="196"/>
      <c r="FK53" s="196"/>
      <c r="FL53" s="196"/>
      <c r="FM53" s="196"/>
      <c r="FN53" s="196"/>
      <c r="FO53" s="196"/>
      <c r="FP53" s="196"/>
      <c r="FQ53" s="196"/>
      <c r="FR53" s="196"/>
      <c r="FS53" s="196"/>
      <c r="FT53" s="196"/>
      <c r="FU53" s="196"/>
      <c r="FV53" s="196"/>
      <c r="FW53" s="196"/>
      <c r="FX53" s="196"/>
      <c r="FY53" s="196"/>
      <c r="FZ53" s="196"/>
      <c r="GA53" s="196"/>
      <c r="GB53" s="196"/>
      <c r="GC53" s="196"/>
      <c r="GD53" s="196"/>
      <c r="GE53" s="196"/>
      <c r="GF53" s="196"/>
      <c r="GG53" s="196"/>
      <c r="GH53" s="196"/>
      <c r="GI53" s="196"/>
      <c r="GJ53" s="196"/>
      <c r="GK53" s="196"/>
      <c r="GL53" s="196"/>
      <c r="GM53" s="196"/>
      <c r="GN53" s="196"/>
      <c r="GO53" s="196"/>
      <c r="GP53" s="196"/>
      <c r="GQ53" s="196"/>
      <c r="GR53" s="196"/>
      <c r="GS53" s="196"/>
      <c r="GT53" s="196"/>
      <c r="GU53" s="196"/>
      <c r="GV53" s="196"/>
      <c r="GW53" s="196"/>
      <c r="GX53" s="196"/>
      <c r="GY53" s="196"/>
      <c r="GZ53" s="196"/>
      <c r="HA53" s="196"/>
      <c r="HB53" s="196"/>
      <c r="HC53" s="196"/>
      <c r="HD53" s="196"/>
      <c r="HE53" s="196"/>
      <c r="HF53" s="196"/>
      <c r="HG53" s="196"/>
      <c r="HH53" s="196"/>
      <c r="HI53" s="196"/>
      <c r="HJ53" s="196"/>
      <c r="HK53" s="196"/>
      <c r="HL53" s="196"/>
      <c r="HM53" s="196"/>
      <c r="HN53" s="196"/>
      <c r="HO53" s="196"/>
      <c r="HP53" s="196"/>
      <c r="HQ53" s="196"/>
      <c r="HR53" s="196"/>
      <c r="HS53" s="196"/>
      <c r="HT53" s="196"/>
      <c r="HU53" s="196"/>
      <c r="HV53" s="196"/>
      <c r="HW53" s="196"/>
      <c r="HX53" s="196"/>
      <c r="HY53" s="196"/>
      <c r="HZ53" s="196"/>
      <c r="IA53" s="196"/>
      <c r="IB53" s="196"/>
      <c r="IC53" s="196"/>
      <c r="ID53" s="196"/>
      <c r="IE53" s="196"/>
      <c r="IF53" s="196"/>
      <c r="IG53" s="196"/>
      <c r="IH53" s="196"/>
      <c r="II53" s="196"/>
      <c r="IJ53" s="196"/>
      <c r="IK53" s="196"/>
      <c r="IL53" s="196"/>
      <c r="IM53" s="196"/>
      <c r="IN53" s="196"/>
      <c r="IO53" s="196"/>
      <c r="IP53" s="196"/>
      <c r="IQ53" s="196"/>
      <c r="IR53" s="196"/>
      <c r="IS53" s="196"/>
      <c r="IT53" s="196"/>
      <c r="IU53" s="196"/>
      <c r="IV53" s="196"/>
      <c r="IW53" s="196"/>
      <c r="IX53" s="196"/>
      <c r="IY53" s="196"/>
      <c r="IZ53" s="196"/>
      <c r="JA53" s="196"/>
      <c r="JB53" s="196"/>
      <c r="JC53" s="196"/>
      <c r="JD53" s="196"/>
      <c r="JE53" s="196"/>
      <c r="JF53" s="196"/>
      <c r="JG53" s="196"/>
      <c r="JH53" s="196"/>
      <c r="JI53" s="196"/>
      <c r="JJ53" s="196"/>
      <c r="JK53" s="196"/>
      <c r="JL53" s="196"/>
      <c r="JM53" s="196"/>
      <c r="JN53" s="196"/>
      <c r="JO53" s="196"/>
      <c r="JP53" s="196"/>
      <c r="JQ53" s="196"/>
      <c r="JR53" s="196"/>
      <c r="JS53" s="196"/>
      <c r="JT53" s="196"/>
      <c r="JU53" s="196"/>
      <c r="JV53" s="196"/>
      <c r="JW53" s="196"/>
      <c r="JX53" s="196"/>
      <c r="JY53" s="196"/>
      <c r="JZ53" s="196"/>
      <c r="KA53" s="196"/>
      <c r="KB53" s="196"/>
      <c r="KC53" s="196"/>
      <c r="KD53" s="196"/>
      <c r="KE53" s="196"/>
      <c r="KF53" s="196"/>
      <c r="KG53" s="196"/>
      <c r="KH53" s="196"/>
      <c r="KI53" s="196"/>
      <c r="KJ53" s="196"/>
      <c r="KK53" s="196"/>
      <c r="KL53" s="196"/>
      <c r="KM53" s="196"/>
      <c r="KN53" s="196"/>
      <c r="KO53" s="196"/>
      <c r="KP53" s="196"/>
      <c r="KQ53" s="196"/>
      <c r="KR53" s="196"/>
      <c r="KS53" s="196"/>
      <c r="KT53" s="196"/>
      <c r="KU53" s="196"/>
      <c r="KV53" s="196"/>
      <c r="KW53" s="196"/>
      <c r="KX53" s="196"/>
      <c r="KY53" s="196"/>
      <c r="KZ53" s="196"/>
      <c r="LA53" s="196"/>
      <c r="LB53" s="196"/>
      <c r="LC53" s="196"/>
      <c r="LD53" s="196"/>
      <c r="LE53" s="196"/>
      <c r="LF53" s="196"/>
      <c r="LG53" s="196"/>
      <c r="LH53" s="196"/>
      <c r="LI53" s="196"/>
      <c r="LJ53" s="196"/>
      <c r="LK53" s="196"/>
      <c r="LL53" s="196"/>
      <c r="LM53" s="196"/>
      <c r="LN53" s="196"/>
      <c r="LO53" s="196"/>
      <c r="LP53" s="196"/>
      <c r="LQ53" s="196"/>
      <c r="LR53" s="196"/>
      <c r="LS53" s="196"/>
      <c r="LT53" s="196"/>
      <c r="LU53" s="196"/>
      <c r="LV53" s="196"/>
      <c r="LW53" s="196"/>
      <c r="LX53" s="196"/>
      <c r="LY53" s="196"/>
      <c r="LZ53" s="196"/>
      <c r="MA53" s="196"/>
      <c r="MB53" s="196"/>
      <c r="MC53" s="196"/>
      <c r="MD53" s="196"/>
      <c r="ME53" s="196"/>
      <c r="MF53" s="196"/>
      <c r="MG53" s="196"/>
      <c r="MH53" s="196"/>
      <c r="MI53" s="196"/>
      <c r="MJ53" s="196"/>
      <c r="MK53" s="196"/>
      <c r="ML53" s="196"/>
      <c r="MM53" s="196"/>
      <c r="MN53" s="196"/>
      <c r="MO53" s="196"/>
      <c r="MP53" s="196"/>
      <c r="MQ53" s="196"/>
      <c r="MR53" s="196"/>
      <c r="MS53" s="196"/>
      <c r="MT53" s="196"/>
      <c r="MU53" s="196"/>
      <c r="MV53" s="196"/>
      <c r="MW53" s="196"/>
      <c r="MX53" s="196"/>
      <c r="MY53" s="196"/>
      <c r="MZ53" s="196"/>
      <c r="NA53" s="196"/>
      <c r="NB53" s="196"/>
      <c r="NC53" s="196"/>
      <c r="ND53" s="196"/>
      <c r="NE53" s="196"/>
      <c r="NF53" s="196"/>
      <c r="NG53" s="196"/>
      <c r="NH53" s="196"/>
      <c r="NI53" s="196"/>
      <c r="NJ53" s="196"/>
      <c r="NK53" s="196"/>
      <c r="NL53" s="196"/>
      <c r="NM53" s="196"/>
      <c r="NN53" s="196"/>
      <c r="NO53" s="196"/>
      <c r="NP53" s="196"/>
      <c r="NQ53" s="196"/>
      <c r="NR53" s="196"/>
      <c r="NS53" s="196"/>
      <c r="NT53" s="196"/>
      <c r="NU53" s="196"/>
      <c r="NV53" s="196"/>
      <c r="NW53" s="196"/>
      <c r="NX53" s="196"/>
      <c r="NY53" s="196"/>
      <c r="NZ53" s="196"/>
      <c r="OA53" s="196"/>
      <c r="OB53" s="196"/>
      <c r="OC53" s="196"/>
      <c r="OD53" s="196"/>
      <c r="OE53" s="196"/>
      <c r="OF53" s="196"/>
      <c r="OG53" s="196"/>
      <c r="OH53" s="196"/>
      <c r="OI53" s="196"/>
      <c r="OJ53" s="196"/>
      <c r="OK53" s="196"/>
      <c r="OL53" s="196"/>
      <c r="OM53" s="196"/>
      <c r="ON53" s="196"/>
      <c r="OO53" s="196"/>
      <c r="OP53" s="196"/>
      <c r="OQ53" s="196"/>
      <c r="OR53" s="196"/>
      <c r="OS53" s="196"/>
      <c r="OT53" s="196"/>
      <c r="OU53" s="196"/>
      <c r="OV53" s="196"/>
      <c r="OW53" s="196"/>
      <c r="OX53" s="196"/>
      <c r="OY53" s="196"/>
      <c r="OZ53" s="196"/>
      <c r="PA53" s="196"/>
      <c r="PB53" s="196"/>
      <c r="PC53" s="196"/>
      <c r="PD53" s="196"/>
      <c r="PE53" s="196"/>
      <c r="PF53" s="196"/>
      <c r="PG53" s="196"/>
      <c r="PH53" s="196"/>
      <c r="PI53" s="196"/>
      <c r="PJ53" s="196"/>
      <c r="PK53" s="196"/>
      <c r="PL53" s="196"/>
      <c r="PM53" s="196"/>
      <c r="PN53" s="196"/>
      <c r="PO53" s="196"/>
      <c r="PP53" s="196"/>
      <c r="PQ53" s="196"/>
      <c r="PR53" s="196"/>
      <c r="PS53" s="196"/>
      <c r="PT53" s="196"/>
      <c r="PU53" s="196"/>
      <c r="PV53" s="196"/>
      <c r="PW53" s="196"/>
      <c r="PX53" s="196"/>
      <c r="PY53" s="196"/>
      <c r="PZ53" s="196"/>
      <c r="QA53" s="196"/>
      <c r="QB53" s="196"/>
      <c r="QC53" s="196"/>
      <c r="QD53" s="196"/>
      <c r="QE53" s="196"/>
      <c r="QF53" s="196"/>
      <c r="QG53" s="196"/>
      <c r="QH53" s="196"/>
      <c r="QI53" s="196"/>
      <c r="QJ53" s="196"/>
      <c r="QK53" s="196"/>
      <c r="QL53" s="196"/>
      <c r="QM53" s="196"/>
      <c r="QN53" s="196"/>
      <c r="QO53" s="196"/>
      <c r="QP53" s="196"/>
      <c r="QQ53" s="196"/>
      <c r="QR53" s="196"/>
      <c r="QS53" s="196"/>
      <c r="QT53" s="196"/>
      <c r="QU53" s="196"/>
      <c r="QV53" s="196"/>
      <c r="QW53" s="196"/>
      <c r="QX53" s="196"/>
      <c r="QY53" s="196"/>
      <c r="QZ53" s="196"/>
      <c r="RA53" s="196"/>
      <c r="RB53" s="196"/>
      <c r="RC53" s="196"/>
      <c r="RD53" s="196"/>
      <c r="RE53" s="196"/>
      <c r="RF53" s="196"/>
      <c r="RG53" s="196"/>
      <c r="RH53" s="196"/>
      <c r="RI53" s="196"/>
      <c r="RJ53" s="196"/>
      <c r="RK53" s="196"/>
      <c r="RL53" s="196"/>
      <c r="RM53" s="196"/>
      <c r="RN53" s="196"/>
      <c r="RO53" s="196"/>
      <c r="RP53" s="196"/>
      <c r="RQ53" s="196"/>
      <c r="RR53" s="196"/>
      <c r="RS53" s="196"/>
      <c r="RT53" s="196"/>
      <c r="RU53" s="196"/>
      <c r="RV53" s="196"/>
      <c r="RW53" s="196"/>
      <c r="RX53" s="196"/>
      <c r="RY53" s="196"/>
      <c r="RZ53" s="196"/>
      <c r="SA53" s="196"/>
      <c r="SB53" s="196"/>
      <c r="SC53" s="196"/>
      <c r="SD53" s="196"/>
      <c r="SE53" s="196"/>
      <c r="SF53" s="196"/>
      <c r="SG53" s="196"/>
      <c r="SH53" s="196"/>
      <c r="SI53" s="196"/>
      <c r="SJ53" s="196"/>
      <c r="SK53" s="196"/>
      <c r="SL53" s="196"/>
      <c r="SM53" s="196"/>
      <c r="SN53" s="196"/>
      <c r="SO53" s="196"/>
      <c r="SP53" s="196"/>
      <c r="SQ53" s="196"/>
      <c r="SR53" s="196"/>
      <c r="SS53" s="196"/>
      <c r="ST53" s="196"/>
      <c r="SU53" s="196"/>
      <c r="SV53" s="196"/>
      <c r="SW53" s="196"/>
      <c r="SX53" s="196"/>
      <c r="SY53" s="196"/>
      <c r="SZ53" s="196"/>
      <c r="TA53" s="196"/>
      <c r="TB53" s="196"/>
      <c r="TC53" s="196"/>
      <c r="TD53" s="196"/>
      <c r="TE53" s="196"/>
      <c r="TF53" s="196"/>
      <c r="TG53" s="196"/>
      <c r="TH53" s="196"/>
      <c r="TI53" s="196"/>
      <c r="TJ53" s="196"/>
      <c r="TK53" s="196"/>
      <c r="TL53" s="196"/>
      <c r="TM53" s="196"/>
      <c r="TN53" s="196"/>
      <c r="TO53" s="196"/>
      <c r="TP53" s="196"/>
      <c r="TQ53" s="196"/>
      <c r="TR53" s="196"/>
      <c r="TS53" s="196"/>
      <c r="TT53" s="196"/>
      <c r="TU53" s="196"/>
      <c r="TV53" s="196"/>
      <c r="TW53" s="196"/>
      <c r="TX53" s="196"/>
      <c r="TY53" s="196"/>
      <c r="TZ53" s="196"/>
      <c r="UA53" s="196"/>
      <c r="UB53" s="196"/>
      <c r="UC53" s="196"/>
      <c r="UD53" s="196"/>
      <c r="UE53" s="196"/>
      <c r="UF53" s="196"/>
      <c r="UG53" s="196"/>
      <c r="UH53" s="196"/>
      <c r="UI53" s="196"/>
      <c r="UJ53" s="196"/>
      <c r="UK53" s="196"/>
      <c r="UL53" s="196"/>
      <c r="UM53" s="196"/>
      <c r="UN53" s="196"/>
      <c r="UO53" s="196"/>
      <c r="UP53" s="196"/>
      <c r="UQ53" s="196"/>
      <c r="UR53" s="196"/>
      <c r="US53" s="196"/>
      <c r="UT53" s="196"/>
      <c r="UU53" s="196"/>
      <c r="UV53" s="196"/>
      <c r="UW53" s="196"/>
      <c r="UX53" s="196"/>
      <c r="UY53" s="196"/>
      <c r="UZ53" s="196"/>
      <c r="VA53" s="196"/>
      <c r="VB53" s="196"/>
      <c r="VC53" s="196"/>
      <c r="VD53" s="196"/>
      <c r="VE53" s="196"/>
      <c r="VF53" s="196"/>
      <c r="VG53" s="196"/>
      <c r="VH53" s="196"/>
      <c r="VI53" s="196"/>
      <c r="VJ53" s="196"/>
      <c r="VK53" s="196"/>
      <c r="VL53" s="196"/>
      <c r="VM53" s="196"/>
      <c r="VN53" s="196"/>
      <c r="VO53" s="196"/>
      <c r="VP53" s="196"/>
      <c r="VQ53" s="196"/>
      <c r="VR53" s="196"/>
      <c r="VS53" s="196"/>
      <c r="VT53" s="196"/>
      <c r="VU53" s="196"/>
      <c r="VV53" s="196"/>
      <c r="VW53" s="196"/>
      <c r="VX53" s="196"/>
      <c r="VY53" s="196"/>
      <c r="VZ53" s="196"/>
      <c r="WA53" s="196"/>
      <c r="WB53" s="196"/>
      <c r="WC53" s="196"/>
      <c r="WD53" s="196"/>
      <c r="WE53" s="196"/>
      <c r="WF53" s="196"/>
      <c r="WG53" s="196"/>
      <c r="WH53" s="196"/>
      <c r="WI53" s="196"/>
      <c r="WJ53" s="196"/>
      <c r="WK53" s="196"/>
      <c r="WL53" s="196"/>
      <c r="WM53" s="196"/>
      <c r="WN53" s="196"/>
      <c r="WO53" s="196"/>
      <c r="WP53" s="196"/>
      <c r="WQ53" s="196"/>
      <c r="WR53" s="196"/>
      <c r="WS53" s="196"/>
      <c r="WT53" s="196"/>
      <c r="WU53" s="196"/>
      <c r="WV53" s="196"/>
      <c r="WW53" s="196"/>
      <c r="WX53" s="196"/>
      <c r="WY53" s="196"/>
      <c r="WZ53" s="196"/>
      <c r="XA53" s="196"/>
      <c r="XB53" s="196"/>
      <c r="XC53" s="196"/>
      <c r="XD53" s="196"/>
      <c r="XE53" s="196"/>
      <c r="XF53" s="196"/>
      <c r="XG53" s="196"/>
      <c r="XH53" s="196"/>
      <c r="XI53" s="196"/>
      <c r="XJ53" s="196"/>
      <c r="XK53" s="196"/>
      <c r="XL53" s="196"/>
      <c r="XM53" s="196"/>
      <c r="XN53" s="196"/>
      <c r="XO53" s="196"/>
      <c r="XP53" s="196"/>
      <c r="XQ53" s="196"/>
      <c r="XR53" s="196"/>
      <c r="XS53" s="196"/>
      <c r="XT53" s="196"/>
      <c r="XU53" s="196"/>
      <c r="XV53" s="196"/>
      <c r="XW53" s="196"/>
      <c r="XX53" s="196"/>
      <c r="XY53" s="196"/>
      <c r="XZ53" s="196"/>
      <c r="YA53" s="196"/>
      <c r="YB53" s="196"/>
      <c r="YC53" s="196"/>
      <c r="YD53" s="196"/>
      <c r="YE53" s="196"/>
      <c r="YF53" s="196"/>
      <c r="YG53" s="196"/>
      <c r="YH53" s="196"/>
      <c r="YI53" s="196"/>
      <c r="YJ53" s="196"/>
      <c r="YK53" s="196"/>
      <c r="YL53" s="196"/>
      <c r="YM53" s="196"/>
      <c r="YN53" s="196"/>
      <c r="YO53" s="196"/>
      <c r="YP53" s="196"/>
      <c r="YQ53" s="196"/>
      <c r="YR53" s="196"/>
      <c r="YS53" s="196"/>
      <c r="YT53" s="196"/>
      <c r="YU53" s="196"/>
      <c r="YV53" s="196"/>
      <c r="YW53" s="196"/>
      <c r="YX53" s="196"/>
      <c r="YY53" s="196"/>
      <c r="YZ53" s="196"/>
      <c r="ZA53" s="196"/>
      <c r="ZB53" s="196"/>
      <c r="ZC53" s="196"/>
      <c r="ZD53" s="196"/>
      <c r="ZE53" s="196"/>
      <c r="ZF53" s="196"/>
      <c r="ZG53" s="196"/>
      <c r="ZH53" s="196"/>
      <c r="ZI53" s="196"/>
      <c r="ZJ53" s="196"/>
      <c r="ZK53" s="196"/>
      <c r="ZL53" s="196"/>
      <c r="ZM53" s="196"/>
      <c r="ZN53" s="196"/>
      <c r="ZO53" s="196"/>
      <c r="ZP53" s="196"/>
      <c r="ZQ53" s="196"/>
      <c r="ZR53" s="196"/>
      <c r="ZS53" s="196"/>
      <c r="ZT53" s="196"/>
      <c r="ZU53" s="196"/>
      <c r="ZV53" s="196"/>
      <c r="ZW53" s="196"/>
      <c r="ZX53" s="196"/>
      <c r="ZY53" s="196"/>
      <c r="ZZ53" s="196"/>
      <c r="AAA53" s="196"/>
      <c r="AAB53" s="196"/>
      <c r="AAC53" s="196"/>
      <c r="AAD53" s="196"/>
      <c r="AAE53" s="196"/>
      <c r="AAF53" s="196"/>
      <c r="AAG53" s="196"/>
      <c r="AAH53" s="196"/>
      <c r="AAI53" s="196"/>
      <c r="AAJ53" s="196"/>
      <c r="AAK53" s="196"/>
      <c r="AAL53" s="196"/>
      <c r="AAM53" s="196"/>
      <c r="AAN53" s="196"/>
      <c r="AAO53" s="196"/>
      <c r="AAP53" s="196"/>
      <c r="AAQ53" s="196"/>
      <c r="AAR53" s="196"/>
      <c r="AAS53" s="196"/>
      <c r="AAT53" s="196"/>
      <c r="AAU53" s="196"/>
      <c r="AAV53" s="196"/>
      <c r="AAW53" s="196"/>
      <c r="AAX53" s="196"/>
      <c r="AAY53" s="196"/>
      <c r="AAZ53" s="196"/>
      <c r="ABA53" s="196"/>
      <c r="ABB53" s="196"/>
      <c r="ABC53" s="196"/>
      <c r="ABD53" s="196"/>
      <c r="ABE53" s="196"/>
      <c r="ABF53" s="196"/>
      <c r="ABG53" s="196"/>
      <c r="ABH53" s="196"/>
      <c r="ABI53" s="196"/>
      <c r="ABJ53" s="196"/>
      <c r="ABK53" s="196"/>
      <c r="ABL53" s="196"/>
      <c r="ABM53" s="196"/>
      <c r="ABN53" s="196"/>
      <c r="ABO53" s="196"/>
      <c r="ABP53" s="196"/>
      <c r="ABQ53" s="196"/>
      <c r="ABR53" s="196"/>
      <c r="ABS53" s="196"/>
      <c r="ABT53" s="196"/>
      <c r="ABU53" s="196"/>
      <c r="ABV53" s="196"/>
      <c r="ABW53" s="196"/>
      <c r="ABX53" s="196"/>
      <c r="ABY53" s="196"/>
      <c r="ABZ53" s="196"/>
      <c r="ACA53" s="196"/>
      <c r="ACB53" s="196"/>
      <c r="ACC53" s="196"/>
      <c r="ACD53" s="196"/>
      <c r="ACE53" s="196"/>
      <c r="ACF53" s="196"/>
      <c r="ACG53" s="196"/>
      <c r="ACH53" s="196"/>
      <c r="ACI53" s="196"/>
      <c r="ACJ53" s="196"/>
      <c r="ACK53" s="196"/>
      <c r="ACL53" s="196"/>
      <c r="ACM53" s="196"/>
      <c r="ACN53" s="196"/>
      <c r="ACO53" s="196"/>
      <c r="ACP53" s="196"/>
      <c r="ACQ53" s="196"/>
      <c r="ACR53" s="196"/>
      <c r="ACS53" s="196"/>
      <c r="ACT53" s="196"/>
      <c r="ACU53" s="196"/>
      <c r="ACV53" s="196"/>
      <c r="ACW53" s="196"/>
      <c r="ACX53" s="196"/>
      <c r="ACY53" s="196"/>
      <c r="ACZ53" s="196"/>
      <c r="ADA53" s="196"/>
      <c r="ADB53" s="196"/>
      <c r="ADC53" s="196"/>
      <c r="ADD53" s="196"/>
      <c r="ADE53" s="196"/>
      <c r="ADF53" s="196"/>
      <c r="ADG53" s="196"/>
      <c r="ADH53" s="196"/>
      <c r="ADI53" s="196"/>
      <c r="ADJ53" s="196"/>
      <c r="ADK53" s="196"/>
      <c r="ADL53" s="196"/>
      <c r="ADM53" s="196"/>
      <c r="ADN53" s="196"/>
      <c r="ADO53" s="196"/>
      <c r="ADP53" s="196"/>
      <c r="ADQ53" s="196"/>
      <c r="ADR53" s="196"/>
      <c r="ADS53" s="196"/>
      <c r="ADT53" s="196"/>
      <c r="ADU53" s="196"/>
      <c r="ADV53" s="196"/>
      <c r="ADW53" s="196"/>
      <c r="ADX53" s="196"/>
      <c r="ADY53" s="196"/>
      <c r="ADZ53" s="196"/>
      <c r="AEA53" s="196"/>
      <c r="AEB53" s="196"/>
      <c r="AEC53" s="196"/>
      <c r="AED53" s="196"/>
      <c r="AEE53" s="196"/>
      <c r="AEF53" s="196"/>
      <c r="AEG53" s="196"/>
      <c r="AEH53" s="196"/>
      <c r="AEI53" s="196"/>
      <c r="AEJ53" s="196"/>
      <c r="AEK53" s="196"/>
      <c r="AEL53" s="196"/>
      <c r="AEM53" s="196"/>
      <c r="AEN53" s="196"/>
      <c r="AEO53" s="196"/>
      <c r="AEP53" s="196"/>
      <c r="AEQ53" s="196"/>
      <c r="AER53" s="196"/>
      <c r="AES53" s="196"/>
      <c r="AET53" s="196"/>
      <c r="AEU53" s="196"/>
      <c r="AEV53" s="196"/>
      <c r="AEW53" s="196"/>
      <c r="AEX53" s="196"/>
      <c r="AEY53" s="196"/>
      <c r="AEZ53" s="196"/>
      <c r="AFA53" s="196"/>
      <c r="AFB53" s="196"/>
      <c r="AFC53" s="196"/>
      <c r="AFD53" s="196"/>
      <c r="AFE53" s="196"/>
      <c r="AFF53" s="196"/>
      <c r="AFG53" s="196"/>
      <c r="AFH53" s="196"/>
      <c r="AFI53" s="196"/>
      <c r="AFJ53" s="196"/>
      <c r="AFK53" s="196"/>
      <c r="AFL53" s="196"/>
      <c r="AFM53" s="196"/>
      <c r="AFN53" s="196"/>
      <c r="AFO53" s="196"/>
      <c r="AFP53" s="196"/>
      <c r="AFQ53" s="196"/>
      <c r="AFR53" s="196"/>
      <c r="AFS53" s="196"/>
      <c r="AFT53" s="196"/>
      <c r="AFU53" s="196"/>
      <c r="AFV53" s="196"/>
      <c r="AFW53" s="196"/>
      <c r="AFX53" s="196"/>
      <c r="AFY53" s="196"/>
      <c r="AFZ53" s="196"/>
      <c r="AGA53" s="196"/>
      <c r="AGB53" s="196"/>
      <c r="AGC53" s="196"/>
      <c r="AGD53" s="196"/>
      <c r="AGE53" s="196"/>
      <c r="AGF53" s="196"/>
      <c r="AGG53" s="196"/>
      <c r="AGH53" s="196"/>
      <c r="AGI53" s="196"/>
      <c r="AGJ53" s="196"/>
      <c r="AGK53" s="196"/>
      <c r="AGL53" s="196"/>
      <c r="AGM53" s="196"/>
      <c r="AGN53" s="196"/>
      <c r="AGO53" s="196"/>
      <c r="AGP53" s="196"/>
      <c r="AGQ53" s="196"/>
      <c r="AGR53" s="196"/>
      <c r="AGS53" s="196"/>
      <c r="AGT53" s="196"/>
      <c r="AGU53" s="196"/>
      <c r="AGV53" s="196"/>
      <c r="AGW53" s="196"/>
      <c r="AGX53" s="196"/>
      <c r="AGY53" s="196"/>
      <c r="AGZ53" s="196"/>
      <c r="AHA53" s="196"/>
      <c r="AHB53" s="196"/>
      <c r="AHC53" s="196"/>
      <c r="AHD53" s="196"/>
      <c r="AHE53" s="196"/>
      <c r="AHF53" s="196"/>
      <c r="AHG53" s="196"/>
      <c r="AHH53" s="196"/>
      <c r="AHI53" s="196"/>
      <c r="AHJ53" s="196"/>
      <c r="AHK53" s="196"/>
      <c r="AHL53" s="196"/>
      <c r="AHM53" s="196"/>
      <c r="AHN53" s="196"/>
      <c r="AHO53" s="196"/>
      <c r="AHP53" s="196"/>
      <c r="AHQ53" s="196"/>
      <c r="AHR53" s="196"/>
      <c r="AHS53" s="196"/>
      <c r="AHT53" s="196"/>
      <c r="AHU53" s="196"/>
      <c r="AHV53" s="196"/>
      <c r="AHW53" s="196"/>
      <c r="AHX53" s="196"/>
      <c r="AHY53" s="196"/>
      <c r="AHZ53" s="196"/>
      <c r="AIA53" s="196"/>
      <c r="AIB53" s="196"/>
      <c r="AIC53" s="196"/>
      <c r="AID53" s="196"/>
      <c r="AIE53" s="196"/>
      <c r="AIF53" s="196"/>
      <c r="AIG53" s="196"/>
      <c r="AIH53" s="196"/>
      <c r="AII53" s="196"/>
      <c r="AIJ53" s="196"/>
      <c r="AIK53" s="196"/>
      <c r="AIL53" s="196"/>
      <c r="AIM53" s="196"/>
      <c r="AIN53" s="196"/>
      <c r="AIO53" s="196"/>
      <c r="AIP53" s="196"/>
      <c r="AIQ53" s="196"/>
      <c r="AIR53" s="196"/>
      <c r="AIS53" s="196"/>
      <c r="AIT53" s="196"/>
      <c r="AIU53" s="196"/>
      <c r="AIV53" s="196"/>
      <c r="AIW53" s="196"/>
      <c r="AIX53" s="196"/>
      <c r="AIY53" s="196"/>
      <c r="AIZ53" s="196"/>
      <c r="AJA53" s="196"/>
      <c r="AJB53" s="196"/>
      <c r="AJC53" s="196"/>
      <c r="AJD53" s="196"/>
      <c r="AJE53" s="196"/>
      <c r="AJF53" s="196"/>
      <c r="AJG53" s="196"/>
      <c r="AJH53" s="196"/>
      <c r="AJI53" s="196"/>
      <c r="AJJ53" s="196"/>
      <c r="AJK53" s="196"/>
      <c r="AJL53" s="196"/>
      <c r="AJM53" s="196"/>
      <c r="AJN53" s="196"/>
      <c r="AJO53" s="196"/>
      <c r="AJP53" s="196"/>
      <c r="AJQ53" s="196"/>
      <c r="AJR53" s="196"/>
      <c r="AJS53" s="196"/>
      <c r="AJT53" s="196"/>
      <c r="AJU53" s="196"/>
      <c r="AJV53" s="196"/>
      <c r="AJW53" s="196"/>
      <c r="AJX53" s="196"/>
      <c r="AJY53" s="196"/>
      <c r="AJZ53" s="196"/>
      <c r="AKA53" s="196"/>
      <c r="AKB53" s="196"/>
      <c r="AKC53" s="196"/>
      <c r="AKD53" s="196"/>
      <c r="AKE53" s="196"/>
      <c r="AKF53" s="196"/>
      <c r="AKG53" s="196"/>
      <c r="AKH53" s="196"/>
      <c r="AKI53" s="196"/>
      <c r="AKJ53" s="196"/>
      <c r="AKK53" s="196"/>
      <c r="AKL53" s="196"/>
      <c r="AKM53" s="196"/>
      <c r="AKN53" s="196"/>
      <c r="AKO53" s="196"/>
      <c r="AKP53" s="196"/>
      <c r="AKQ53" s="196"/>
      <c r="AKR53" s="196"/>
      <c r="AKS53" s="196"/>
      <c r="AKT53" s="196"/>
      <c r="AKU53" s="196"/>
      <c r="AKV53" s="196"/>
      <c r="AKW53" s="196"/>
      <c r="AKX53" s="196"/>
      <c r="AKY53" s="196"/>
      <c r="AKZ53" s="196"/>
      <c r="ALA53" s="196"/>
      <c r="ALB53" s="196"/>
      <c r="ALC53" s="196"/>
      <c r="ALD53" s="196"/>
      <c r="ALE53" s="196"/>
      <c r="ALF53" s="196"/>
      <c r="ALG53" s="196"/>
      <c r="ALH53" s="196"/>
      <c r="ALI53" s="196"/>
      <c r="ALJ53" s="196"/>
      <c r="ALK53" s="196"/>
      <c r="ALL53" s="196"/>
      <c r="ALM53" s="196"/>
      <c r="ALN53" s="196"/>
      <c r="ALO53" s="196"/>
      <c r="ALP53" s="196"/>
      <c r="ALQ53" s="196"/>
      <c r="ALR53" s="196"/>
      <c r="ALS53" s="196"/>
      <c r="ALT53" s="196"/>
      <c r="ALU53" s="196"/>
      <c r="ALV53" s="196"/>
      <c r="ALW53" s="196"/>
      <c r="ALX53" s="196"/>
      <c r="ALY53" s="196"/>
      <c r="ALZ53" s="196"/>
      <c r="AMA53" s="196"/>
      <c r="AMB53" s="196"/>
      <c r="AMC53" s="196"/>
      <c r="AMD53" s="196"/>
      <c r="AME53" s="196"/>
      <c r="AMF53" s="196"/>
      <c r="AMG53" s="196"/>
      <c r="AMH53" s="196"/>
      <c r="AMI53" s="196"/>
      <c r="AMJ53" s="196"/>
    </row>
    <row r="54" spans="1:1024" ht="15.5" x14ac:dyDescent="0.35">
      <c r="A54" s="63">
        <v>8</v>
      </c>
      <c r="B54" s="63" t="s">
        <v>229</v>
      </c>
      <c r="C54" s="64"/>
      <c r="D54" s="65"/>
      <c r="E54" s="65"/>
      <c r="F54" s="86"/>
      <c r="G54" s="87"/>
      <c r="H54" s="76"/>
      <c r="I54" s="68"/>
      <c r="J54" s="68"/>
      <c r="K54" s="68"/>
      <c r="L54" s="68"/>
      <c r="M54" s="75"/>
      <c r="N54" s="75"/>
    </row>
    <row r="55" spans="1:1024" outlineLevel="1" x14ac:dyDescent="0.25">
      <c r="A55" s="84" t="s">
        <v>230</v>
      </c>
      <c r="B55" s="85" t="s">
        <v>231</v>
      </c>
      <c r="C55" s="70"/>
      <c r="D55" s="71"/>
      <c r="E55" s="71" t="s">
        <v>131</v>
      </c>
      <c r="F55" s="76">
        <f>10400*'Budget Parameters'!B4</f>
        <v>12429.04</v>
      </c>
      <c r="G55" s="145">
        <f>F55</f>
        <v>12429.04</v>
      </c>
      <c r="H55" s="145">
        <f>F55</f>
        <v>12429.04</v>
      </c>
      <c r="I55" s="79"/>
      <c r="J55" s="79"/>
      <c r="K55" s="74">
        <v>0</v>
      </c>
      <c r="L55" s="74">
        <v>0</v>
      </c>
      <c r="M55" s="184">
        <f>K55*H55</f>
        <v>0</v>
      </c>
      <c r="N55" s="75">
        <f>L55*H55</f>
        <v>0</v>
      </c>
    </row>
    <row r="56" spans="1:1024" ht="40.5" outlineLevel="1" x14ac:dyDescent="0.25">
      <c r="A56" s="84" t="s">
        <v>232</v>
      </c>
      <c r="B56" s="85" t="s">
        <v>420</v>
      </c>
      <c r="C56" s="70"/>
      <c r="D56" s="71"/>
      <c r="E56" s="71" t="s">
        <v>131</v>
      </c>
      <c r="F56" s="76">
        <f>41600*'Budget Parameters'!B4</f>
        <v>49716.160000000003</v>
      </c>
      <c r="G56" s="145">
        <f>F56</f>
        <v>49716.160000000003</v>
      </c>
      <c r="H56" s="145">
        <f>F56</f>
        <v>49716.160000000003</v>
      </c>
      <c r="I56" s="194"/>
      <c r="J56" s="79"/>
      <c r="K56" s="74">
        <v>0</v>
      </c>
      <c r="L56" s="74">
        <v>0</v>
      </c>
      <c r="M56" s="184">
        <f>K56*H56</f>
        <v>0</v>
      </c>
      <c r="N56" s="75">
        <f>L56*H56</f>
        <v>0</v>
      </c>
      <c r="O56" s="196"/>
    </row>
    <row r="57" spans="1:1024" outlineLevel="1" x14ac:dyDescent="0.25">
      <c r="A57" s="84" t="s">
        <v>233</v>
      </c>
      <c r="B57" s="81" t="s">
        <v>234</v>
      </c>
      <c r="C57" s="70"/>
      <c r="D57" s="71"/>
      <c r="E57" s="71" t="s">
        <v>131</v>
      </c>
      <c r="F57" s="76">
        <f>10400*'Budget Parameters'!B4</f>
        <v>12429.04</v>
      </c>
      <c r="G57" s="145">
        <f>F57</f>
        <v>12429.04</v>
      </c>
      <c r="H57" s="145">
        <f>F57</f>
        <v>12429.04</v>
      </c>
      <c r="I57" s="123" t="s">
        <v>369</v>
      </c>
      <c r="J57" s="79"/>
      <c r="K57" s="74">
        <v>0</v>
      </c>
      <c r="L57" s="74">
        <v>0</v>
      </c>
      <c r="M57" s="190">
        <f>K57*H57</f>
        <v>0</v>
      </c>
      <c r="N57" s="75">
        <f>L57*H57</f>
        <v>0</v>
      </c>
    </row>
    <row r="58" spans="1:1024" ht="25" outlineLevel="1" x14ac:dyDescent="0.25">
      <c r="A58" s="84" t="s">
        <v>235</v>
      </c>
      <c r="B58" s="85" t="s">
        <v>236</v>
      </c>
      <c r="C58" s="70"/>
      <c r="D58" s="71"/>
      <c r="E58" s="71" t="s">
        <v>131</v>
      </c>
      <c r="F58" s="76">
        <f>10400*'Budget Parameters'!B4</f>
        <v>12429.04</v>
      </c>
      <c r="G58" s="145">
        <f>D58*F58</f>
        <v>0</v>
      </c>
      <c r="H58" s="145">
        <f>G58</f>
        <v>0</v>
      </c>
      <c r="I58" s="79" t="s">
        <v>237</v>
      </c>
      <c r="J58" s="79"/>
      <c r="K58" s="74">
        <v>0</v>
      </c>
      <c r="L58" s="74">
        <v>0</v>
      </c>
      <c r="M58" s="184">
        <f>K58*H58</f>
        <v>0</v>
      </c>
      <c r="N58" s="75">
        <f>L58*H58</f>
        <v>0</v>
      </c>
    </row>
    <row r="59" spans="1:1024" ht="37.5" outlineLevel="1" x14ac:dyDescent="0.25">
      <c r="A59" s="84" t="s">
        <v>366</v>
      </c>
      <c r="B59" s="124" t="s">
        <v>367</v>
      </c>
      <c r="C59" s="125"/>
      <c r="D59" s="126"/>
      <c r="E59" s="126" t="s">
        <v>131</v>
      </c>
      <c r="F59" s="127">
        <f>3200*'Budget Parameters'!B4</f>
        <v>3824.32</v>
      </c>
      <c r="G59" s="145">
        <f>F59</f>
        <v>3824.32</v>
      </c>
      <c r="H59" s="145">
        <f>G59</f>
        <v>3824.32</v>
      </c>
      <c r="I59" s="195" t="s">
        <v>368</v>
      </c>
      <c r="J59" s="79"/>
      <c r="K59" s="74">
        <v>0</v>
      </c>
      <c r="L59" s="74">
        <v>0</v>
      </c>
      <c r="M59" s="186">
        <f>K59*H59</f>
        <v>0</v>
      </c>
      <c r="N59" s="75">
        <f>L59*H59</f>
        <v>0</v>
      </c>
    </row>
    <row r="60" spans="1:1024" s="200" customFormat="1" ht="13" x14ac:dyDescent="0.3">
      <c r="A60" s="201" t="s">
        <v>142</v>
      </c>
      <c r="B60" s="202"/>
      <c r="C60" s="203"/>
      <c r="D60" s="204"/>
      <c r="E60" s="204"/>
      <c r="F60" s="205"/>
      <c r="G60" s="206">
        <f>SUM(G55:G59)</f>
        <v>78398.560000000012</v>
      </c>
      <c r="H60" s="206">
        <f>SUM(H55:H59)</f>
        <v>78398.560000000012</v>
      </c>
      <c r="I60" s="207"/>
      <c r="J60" s="207"/>
      <c r="K60" s="207"/>
      <c r="L60" s="207"/>
      <c r="M60" s="209">
        <f>SUM(M55:M59)</f>
        <v>0</v>
      </c>
      <c r="N60" s="209">
        <f>SUM(N55:N59)</f>
        <v>0</v>
      </c>
      <c r="O60" s="196"/>
      <c r="P60" s="196"/>
      <c r="Q60" s="196"/>
      <c r="R60" s="196"/>
      <c r="S60" s="196"/>
      <c r="T60" s="196"/>
      <c r="U60" s="196"/>
      <c r="V60" s="196"/>
      <c r="W60" s="196"/>
      <c r="X60" s="196"/>
      <c r="Y60" s="196"/>
      <c r="Z60" s="196"/>
      <c r="AA60" s="196"/>
      <c r="AB60" s="196"/>
      <c r="AC60" s="196"/>
      <c r="AD60" s="196"/>
      <c r="AE60" s="196"/>
      <c r="AF60" s="196"/>
      <c r="AG60" s="196"/>
      <c r="AH60" s="196"/>
      <c r="AI60" s="196"/>
      <c r="AJ60" s="196"/>
      <c r="AK60" s="196"/>
      <c r="AL60" s="196"/>
      <c r="AM60" s="196"/>
      <c r="AN60" s="196"/>
      <c r="AO60" s="196"/>
      <c r="AP60" s="196"/>
      <c r="AQ60" s="196"/>
      <c r="AR60" s="196"/>
      <c r="AS60" s="196"/>
      <c r="AT60" s="196"/>
      <c r="AU60" s="196"/>
      <c r="AV60" s="196"/>
      <c r="AW60" s="196"/>
      <c r="AX60" s="196"/>
      <c r="AY60" s="196"/>
      <c r="AZ60" s="196"/>
      <c r="BA60" s="196"/>
      <c r="BB60" s="196"/>
      <c r="BC60" s="196"/>
      <c r="BD60" s="196"/>
      <c r="BE60" s="196"/>
      <c r="BF60" s="196"/>
      <c r="BG60" s="196"/>
      <c r="BH60" s="196"/>
      <c r="BI60" s="196"/>
      <c r="BJ60" s="196"/>
      <c r="BK60" s="196"/>
      <c r="BL60" s="196"/>
      <c r="BM60" s="196"/>
      <c r="BN60" s="196"/>
      <c r="BO60" s="196"/>
      <c r="BP60" s="196"/>
      <c r="BQ60" s="196"/>
      <c r="BR60" s="196"/>
      <c r="BS60" s="196"/>
      <c r="BT60" s="196"/>
      <c r="BU60" s="196"/>
      <c r="BV60" s="196"/>
      <c r="BW60" s="196"/>
      <c r="BX60" s="196"/>
      <c r="BY60" s="196"/>
      <c r="BZ60" s="196"/>
      <c r="CA60" s="196"/>
      <c r="CB60" s="196"/>
      <c r="CC60" s="196"/>
      <c r="CD60" s="196"/>
      <c r="CE60" s="196"/>
      <c r="CF60" s="196"/>
      <c r="CG60" s="196"/>
      <c r="CH60" s="196"/>
      <c r="CI60" s="196"/>
      <c r="CJ60" s="196"/>
      <c r="CK60" s="196"/>
      <c r="CL60" s="196"/>
      <c r="CM60" s="196"/>
      <c r="CN60" s="196"/>
      <c r="CO60" s="196"/>
      <c r="CP60" s="196"/>
      <c r="CQ60" s="196"/>
      <c r="CR60" s="196"/>
      <c r="CS60" s="196"/>
      <c r="CT60" s="196"/>
      <c r="CU60" s="196"/>
      <c r="CV60" s="196"/>
      <c r="CW60" s="196"/>
      <c r="CX60" s="196"/>
      <c r="CY60" s="196"/>
      <c r="CZ60" s="196"/>
      <c r="DA60" s="196"/>
      <c r="DB60" s="196"/>
      <c r="DC60" s="196"/>
      <c r="DD60" s="196"/>
      <c r="DE60" s="196"/>
      <c r="DF60" s="196"/>
      <c r="DG60" s="196"/>
      <c r="DH60" s="196"/>
      <c r="DI60" s="196"/>
      <c r="DJ60" s="196"/>
      <c r="DK60" s="196"/>
      <c r="DL60" s="196"/>
      <c r="DM60" s="196"/>
      <c r="DN60" s="196"/>
      <c r="DO60" s="196"/>
      <c r="DP60" s="196"/>
      <c r="DQ60" s="196"/>
      <c r="DR60" s="196"/>
      <c r="DS60" s="196"/>
      <c r="DT60" s="196"/>
      <c r="DU60" s="196"/>
      <c r="DV60" s="196"/>
      <c r="DW60" s="196"/>
      <c r="DX60" s="196"/>
      <c r="DY60" s="196"/>
      <c r="DZ60" s="196"/>
      <c r="EA60" s="196"/>
      <c r="EB60" s="196"/>
      <c r="EC60" s="196"/>
      <c r="ED60" s="196"/>
      <c r="EE60" s="196"/>
      <c r="EF60" s="196"/>
      <c r="EG60" s="196"/>
      <c r="EH60" s="196"/>
      <c r="EI60" s="196"/>
      <c r="EJ60" s="196"/>
      <c r="EK60" s="196"/>
      <c r="EL60" s="196"/>
      <c r="EM60" s="196"/>
      <c r="EN60" s="196"/>
      <c r="EO60" s="196"/>
      <c r="EP60" s="196"/>
      <c r="EQ60" s="196"/>
      <c r="ER60" s="196"/>
      <c r="ES60" s="196"/>
      <c r="ET60" s="196"/>
      <c r="EU60" s="196"/>
      <c r="EV60" s="196"/>
      <c r="EW60" s="196"/>
      <c r="EX60" s="196"/>
      <c r="EY60" s="196"/>
      <c r="EZ60" s="196"/>
      <c r="FA60" s="196"/>
      <c r="FB60" s="196"/>
      <c r="FC60" s="196"/>
      <c r="FD60" s="196"/>
      <c r="FE60" s="196"/>
      <c r="FF60" s="196"/>
      <c r="FG60" s="196"/>
      <c r="FH60" s="196"/>
      <c r="FI60" s="196"/>
      <c r="FJ60" s="196"/>
      <c r="FK60" s="196"/>
      <c r="FL60" s="196"/>
      <c r="FM60" s="196"/>
      <c r="FN60" s="196"/>
      <c r="FO60" s="196"/>
      <c r="FP60" s="196"/>
      <c r="FQ60" s="196"/>
      <c r="FR60" s="196"/>
      <c r="FS60" s="196"/>
      <c r="FT60" s="196"/>
      <c r="FU60" s="196"/>
      <c r="FV60" s="196"/>
      <c r="FW60" s="196"/>
      <c r="FX60" s="196"/>
      <c r="FY60" s="196"/>
      <c r="FZ60" s="196"/>
      <c r="GA60" s="196"/>
      <c r="GB60" s="196"/>
      <c r="GC60" s="196"/>
      <c r="GD60" s="196"/>
      <c r="GE60" s="196"/>
      <c r="GF60" s="196"/>
      <c r="GG60" s="196"/>
      <c r="GH60" s="196"/>
      <c r="GI60" s="196"/>
      <c r="GJ60" s="196"/>
      <c r="GK60" s="196"/>
      <c r="GL60" s="196"/>
      <c r="GM60" s="196"/>
      <c r="GN60" s="196"/>
      <c r="GO60" s="196"/>
      <c r="GP60" s="196"/>
      <c r="GQ60" s="196"/>
      <c r="GR60" s="196"/>
      <c r="GS60" s="196"/>
      <c r="GT60" s="196"/>
      <c r="GU60" s="196"/>
      <c r="GV60" s="196"/>
      <c r="GW60" s="196"/>
      <c r="GX60" s="196"/>
      <c r="GY60" s="196"/>
      <c r="GZ60" s="196"/>
      <c r="HA60" s="196"/>
      <c r="HB60" s="196"/>
      <c r="HC60" s="196"/>
      <c r="HD60" s="196"/>
      <c r="HE60" s="196"/>
      <c r="HF60" s="196"/>
      <c r="HG60" s="196"/>
      <c r="HH60" s="196"/>
      <c r="HI60" s="196"/>
      <c r="HJ60" s="196"/>
      <c r="HK60" s="196"/>
      <c r="HL60" s="196"/>
      <c r="HM60" s="196"/>
      <c r="HN60" s="196"/>
      <c r="HO60" s="196"/>
      <c r="HP60" s="196"/>
      <c r="HQ60" s="196"/>
      <c r="HR60" s="196"/>
      <c r="HS60" s="196"/>
      <c r="HT60" s="196"/>
      <c r="HU60" s="196"/>
      <c r="HV60" s="196"/>
      <c r="HW60" s="196"/>
      <c r="HX60" s="196"/>
      <c r="HY60" s="196"/>
      <c r="HZ60" s="196"/>
      <c r="IA60" s="196"/>
      <c r="IB60" s="196"/>
      <c r="IC60" s="196"/>
      <c r="ID60" s="196"/>
      <c r="IE60" s="196"/>
      <c r="IF60" s="196"/>
      <c r="IG60" s="196"/>
      <c r="IH60" s="196"/>
      <c r="II60" s="196"/>
      <c r="IJ60" s="196"/>
      <c r="IK60" s="196"/>
      <c r="IL60" s="196"/>
      <c r="IM60" s="196"/>
      <c r="IN60" s="196"/>
      <c r="IO60" s="196"/>
      <c r="IP60" s="196"/>
      <c r="IQ60" s="196"/>
      <c r="IR60" s="196"/>
      <c r="IS60" s="196"/>
      <c r="IT60" s="196"/>
      <c r="IU60" s="196"/>
      <c r="IV60" s="196"/>
      <c r="IW60" s="196"/>
      <c r="IX60" s="196"/>
      <c r="IY60" s="196"/>
      <c r="IZ60" s="196"/>
      <c r="JA60" s="196"/>
      <c r="JB60" s="196"/>
      <c r="JC60" s="196"/>
      <c r="JD60" s="196"/>
      <c r="JE60" s="196"/>
      <c r="JF60" s="196"/>
      <c r="JG60" s="196"/>
      <c r="JH60" s="196"/>
      <c r="JI60" s="196"/>
      <c r="JJ60" s="196"/>
      <c r="JK60" s="196"/>
      <c r="JL60" s="196"/>
      <c r="JM60" s="196"/>
      <c r="JN60" s="196"/>
      <c r="JO60" s="196"/>
      <c r="JP60" s="196"/>
      <c r="JQ60" s="196"/>
      <c r="JR60" s="196"/>
      <c r="JS60" s="196"/>
      <c r="JT60" s="196"/>
      <c r="JU60" s="196"/>
      <c r="JV60" s="196"/>
      <c r="JW60" s="196"/>
      <c r="JX60" s="196"/>
      <c r="JY60" s="196"/>
      <c r="JZ60" s="196"/>
      <c r="KA60" s="196"/>
      <c r="KB60" s="196"/>
      <c r="KC60" s="196"/>
      <c r="KD60" s="196"/>
      <c r="KE60" s="196"/>
      <c r="KF60" s="196"/>
      <c r="KG60" s="196"/>
      <c r="KH60" s="196"/>
      <c r="KI60" s="196"/>
      <c r="KJ60" s="196"/>
      <c r="KK60" s="196"/>
      <c r="KL60" s="196"/>
      <c r="KM60" s="196"/>
      <c r="KN60" s="196"/>
      <c r="KO60" s="196"/>
      <c r="KP60" s="196"/>
      <c r="KQ60" s="196"/>
      <c r="KR60" s="196"/>
      <c r="KS60" s="196"/>
      <c r="KT60" s="196"/>
      <c r="KU60" s="196"/>
      <c r="KV60" s="196"/>
      <c r="KW60" s="196"/>
      <c r="KX60" s="196"/>
      <c r="KY60" s="196"/>
      <c r="KZ60" s="196"/>
      <c r="LA60" s="196"/>
      <c r="LB60" s="196"/>
      <c r="LC60" s="196"/>
      <c r="LD60" s="196"/>
      <c r="LE60" s="196"/>
      <c r="LF60" s="196"/>
      <c r="LG60" s="196"/>
      <c r="LH60" s="196"/>
      <c r="LI60" s="196"/>
      <c r="LJ60" s="196"/>
      <c r="LK60" s="196"/>
      <c r="LL60" s="196"/>
      <c r="LM60" s="196"/>
      <c r="LN60" s="196"/>
      <c r="LO60" s="196"/>
      <c r="LP60" s="196"/>
      <c r="LQ60" s="196"/>
      <c r="LR60" s="196"/>
      <c r="LS60" s="196"/>
      <c r="LT60" s="196"/>
      <c r="LU60" s="196"/>
      <c r="LV60" s="196"/>
      <c r="LW60" s="196"/>
      <c r="LX60" s="196"/>
      <c r="LY60" s="196"/>
      <c r="LZ60" s="196"/>
      <c r="MA60" s="196"/>
      <c r="MB60" s="196"/>
      <c r="MC60" s="196"/>
      <c r="MD60" s="196"/>
      <c r="ME60" s="196"/>
      <c r="MF60" s="196"/>
      <c r="MG60" s="196"/>
      <c r="MH60" s="196"/>
      <c r="MI60" s="196"/>
      <c r="MJ60" s="196"/>
      <c r="MK60" s="196"/>
      <c r="ML60" s="196"/>
      <c r="MM60" s="196"/>
      <c r="MN60" s="196"/>
      <c r="MO60" s="196"/>
      <c r="MP60" s="196"/>
      <c r="MQ60" s="196"/>
      <c r="MR60" s="196"/>
      <c r="MS60" s="196"/>
      <c r="MT60" s="196"/>
      <c r="MU60" s="196"/>
      <c r="MV60" s="196"/>
      <c r="MW60" s="196"/>
      <c r="MX60" s="196"/>
      <c r="MY60" s="196"/>
      <c r="MZ60" s="196"/>
      <c r="NA60" s="196"/>
      <c r="NB60" s="196"/>
      <c r="NC60" s="196"/>
      <c r="ND60" s="196"/>
      <c r="NE60" s="196"/>
      <c r="NF60" s="196"/>
      <c r="NG60" s="196"/>
      <c r="NH60" s="196"/>
      <c r="NI60" s="196"/>
      <c r="NJ60" s="196"/>
      <c r="NK60" s="196"/>
      <c r="NL60" s="196"/>
      <c r="NM60" s="196"/>
      <c r="NN60" s="196"/>
      <c r="NO60" s="196"/>
      <c r="NP60" s="196"/>
      <c r="NQ60" s="196"/>
      <c r="NR60" s="196"/>
      <c r="NS60" s="196"/>
      <c r="NT60" s="196"/>
      <c r="NU60" s="196"/>
      <c r="NV60" s="196"/>
      <c r="NW60" s="196"/>
      <c r="NX60" s="196"/>
      <c r="NY60" s="196"/>
      <c r="NZ60" s="196"/>
      <c r="OA60" s="196"/>
      <c r="OB60" s="196"/>
      <c r="OC60" s="196"/>
      <c r="OD60" s="196"/>
      <c r="OE60" s="196"/>
      <c r="OF60" s="196"/>
      <c r="OG60" s="196"/>
      <c r="OH60" s="196"/>
      <c r="OI60" s="196"/>
      <c r="OJ60" s="196"/>
      <c r="OK60" s="196"/>
      <c r="OL60" s="196"/>
      <c r="OM60" s="196"/>
      <c r="ON60" s="196"/>
      <c r="OO60" s="196"/>
      <c r="OP60" s="196"/>
      <c r="OQ60" s="196"/>
      <c r="OR60" s="196"/>
      <c r="OS60" s="196"/>
      <c r="OT60" s="196"/>
      <c r="OU60" s="196"/>
      <c r="OV60" s="196"/>
      <c r="OW60" s="196"/>
      <c r="OX60" s="196"/>
      <c r="OY60" s="196"/>
      <c r="OZ60" s="196"/>
      <c r="PA60" s="196"/>
      <c r="PB60" s="196"/>
      <c r="PC60" s="196"/>
      <c r="PD60" s="196"/>
      <c r="PE60" s="196"/>
      <c r="PF60" s="196"/>
      <c r="PG60" s="196"/>
      <c r="PH60" s="196"/>
      <c r="PI60" s="196"/>
      <c r="PJ60" s="196"/>
      <c r="PK60" s="196"/>
      <c r="PL60" s="196"/>
      <c r="PM60" s="196"/>
      <c r="PN60" s="196"/>
      <c r="PO60" s="196"/>
      <c r="PP60" s="196"/>
      <c r="PQ60" s="196"/>
      <c r="PR60" s="196"/>
      <c r="PS60" s="196"/>
      <c r="PT60" s="196"/>
      <c r="PU60" s="196"/>
      <c r="PV60" s="196"/>
      <c r="PW60" s="196"/>
      <c r="PX60" s="196"/>
      <c r="PY60" s="196"/>
      <c r="PZ60" s="196"/>
      <c r="QA60" s="196"/>
      <c r="QB60" s="196"/>
      <c r="QC60" s="196"/>
      <c r="QD60" s="196"/>
      <c r="QE60" s="196"/>
      <c r="QF60" s="196"/>
      <c r="QG60" s="196"/>
      <c r="QH60" s="196"/>
      <c r="QI60" s="196"/>
      <c r="QJ60" s="196"/>
      <c r="QK60" s="196"/>
      <c r="QL60" s="196"/>
      <c r="QM60" s="196"/>
      <c r="QN60" s="196"/>
      <c r="QO60" s="196"/>
      <c r="QP60" s="196"/>
      <c r="QQ60" s="196"/>
      <c r="QR60" s="196"/>
      <c r="QS60" s="196"/>
      <c r="QT60" s="196"/>
      <c r="QU60" s="196"/>
      <c r="QV60" s="196"/>
      <c r="QW60" s="196"/>
      <c r="QX60" s="196"/>
      <c r="QY60" s="196"/>
      <c r="QZ60" s="196"/>
      <c r="RA60" s="196"/>
      <c r="RB60" s="196"/>
      <c r="RC60" s="196"/>
      <c r="RD60" s="196"/>
      <c r="RE60" s="196"/>
      <c r="RF60" s="196"/>
      <c r="RG60" s="196"/>
      <c r="RH60" s="196"/>
      <c r="RI60" s="196"/>
      <c r="RJ60" s="196"/>
      <c r="RK60" s="196"/>
      <c r="RL60" s="196"/>
      <c r="RM60" s="196"/>
      <c r="RN60" s="196"/>
      <c r="RO60" s="196"/>
      <c r="RP60" s="196"/>
      <c r="RQ60" s="196"/>
      <c r="RR60" s="196"/>
      <c r="RS60" s="196"/>
      <c r="RT60" s="196"/>
      <c r="RU60" s="196"/>
      <c r="RV60" s="196"/>
      <c r="RW60" s="196"/>
      <c r="RX60" s="196"/>
      <c r="RY60" s="196"/>
      <c r="RZ60" s="196"/>
      <c r="SA60" s="196"/>
      <c r="SB60" s="196"/>
      <c r="SC60" s="196"/>
      <c r="SD60" s="196"/>
      <c r="SE60" s="196"/>
      <c r="SF60" s="196"/>
      <c r="SG60" s="196"/>
      <c r="SH60" s="196"/>
      <c r="SI60" s="196"/>
      <c r="SJ60" s="196"/>
      <c r="SK60" s="196"/>
      <c r="SL60" s="196"/>
      <c r="SM60" s="196"/>
      <c r="SN60" s="196"/>
      <c r="SO60" s="196"/>
      <c r="SP60" s="196"/>
      <c r="SQ60" s="196"/>
      <c r="SR60" s="196"/>
      <c r="SS60" s="196"/>
      <c r="ST60" s="196"/>
      <c r="SU60" s="196"/>
      <c r="SV60" s="196"/>
      <c r="SW60" s="196"/>
      <c r="SX60" s="196"/>
      <c r="SY60" s="196"/>
      <c r="SZ60" s="196"/>
      <c r="TA60" s="196"/>
      <c r="TB60" s="196"/>
      <c r="TC60" s="196"/>
      <c r="TD60" s="196"/>
      <c r="TE60" s="196"/>
      <c r="TF60" s="196"/>
      <c r="TG60" s="196"/>
      <c r="TH60" s="196"/>
      <c r="TI60" s="196"/>
      <c r="TJ60" s="196"/>
      <c r="TK60" s="196"/>
      <c r="TL60" s="196"/>
      <c r="TM60" s="196"/>
      <c r="TN60" s="196"/>
      <c r="TO60" s="196"/>
      <c r="TP60" s="196"/>
      <c r="TQ60" s="196"/>
      <c r="TR60" s="196"/>
      <c r="TS60" s="196"/>
      <c r="TT60" s="196"/>
      <c r="TU60" s="196"/>
      <c r="TV60" s="196"/>
      <c r="TW60" s="196"/>
      <c r="TX60" s="196"/>
      <c r="TY60" s="196"/>
      <c r="TZ60" s="196"/>
      <c r="UA60" s="196"/>
      <c r="UB60" s="196"/>
      <c r="UC60" s="196"/>
      <c r="UD60" s="196"/>
      <c r="UE60" s="196"/>
      <c r="UF60" s="196"/>
      <c r="UG60" s="196"/>
      <c r="UH60" s="196"/>
      <c r="UI60" s="196"/>
      <c r="UJ60" s="196"/>
      <c r="UK60" s="196"/>
      <c r="UL60" s="196"/>
      <c r="UM60" s="196"/>
      <c r="UN60" s="196"/>
      <c r="UO60" s="196"/>
      <c r="UP60" s="196"/>
      <c r="UQ60" s="196"/>
      <c r="UR60" s="196"/>
      <c r="US60" s="196"/>
      <c r="UT60" s="196"/>
      <c r="UU60" s="196"/>
      <c r="UV60" s="196"/>
      <c r="UW60" s="196"/>
      <c r="UX60" s="196"/>
      <c r="UY60" s="196"/>
      <c r="UZ60" s="196"/>
      <c r="VA60" s="196"/>
      <c r="VB60" s="196"/>
      <c r="VC60" s="196"/>
      <c r="VD60" s="196"/>
      <c r="VE60" s="196"/>
      <c r="VF60" s="196"/>
      <c r="VG60" s="196"/>
      <c r="VH60" s="196"/>
      <c r="VI60" s="196"/>
      <c r="VJ60" s="196"/>
      <c r="VK60" s="196"/>
      <c r="VL60" s="196"/>
      <c r="VM60" s="196"/>
      <c r="VN60" s="196"/>
      <c r="VO60" s="196"/>
      <c r="VP60" s="196"/>
      <c r="VQ60" s="196"/>
      <c r="VR60" s="196"/>
      <c r="VS60" s="196"/>
      <c r="VT60" s="196"/>
      <c r="VU60" s="196"/>
      <c r="VV60" s="196"/>
      <c r="VW60" s="196"/>
      <c r="VX60" s="196"/>
      <c r="VY60" s="196"/>
      <c r="VZ60" s="196"/>
      <c r="WA60" s="196"/>
      <c r="WB60" s="196"/>
      <c r="WC60" s="196"/>
      <c r="WD60" s="196"/>
      <c r="WE60" s="196"/>
      <c r="WF60" s="196"/>
      <c r="WG60" s="196"/>
      <c r="WH60" s="196"/>
      <c r="WI60" s="196"/>
      <c r="WJ60" s="196"/>
      <c r="WK60" s="196"/>
      <c r="WL60" s="196"/>
      <c r="WM60" s="196"/>
      <c r="WN60" s="196"/>
      <c r="WO60" s="196"/>
      <c r="WP60" s="196"/>
      <c r="WQ60" s="196"/>
      <c r="WR60" s="196"/>
      <c r="WS60" s="196"/>
      <c r="WT60" s="196"/>
      <c r="WU60" s="196"/>
      <c r="WV60" s="196"/>
      <c r="WW60" s="196"/>
      <c r="WX60" s="196"/>
      <c r="WY60" s="196"/>
      <c r="WZ60" s="196"/>
      <c r="XA60" s="196"/>
      <c r="XB60" s="196"/>
      <c r="XC60" s="196"/>
      <c r="XD60" s="196"/>
      <c r="XE60" s="196"/>
      <c r="XF60" s="196"/>
      <c r="XG60" s="196"/>
      <c r="XH60" s="196"/>
      <c r="XI60" s="196"/>
      <c r="XJ60" s="196"/>
      <c r="XK60" s="196"/>
      <c r="XL60" s="196"/>
      <c r="XM60" s="196"/>
      <c r="XN60" s="196"/>
      <c r="XO60" s="196"/>
      <c r="XP60" s="196"/>
      <c r="XQ60" s="196"/>
      <c r="XR60" s="196"/>
      <c r="XS60" s="196"/>
      <c r="XT60" s="196"/>
      <c r="XU60" s="196"/>
      <c r="XV60" s="196"/>
      <c r="XW60" s="196"/>
      <c r="XX60" s="196"/>
      <c r="XY60" s="196"/>
      <c r="XZ60" s="196"/>
      <c r="YA60" s="196"/>
      <c r="YB60" s="196"/>
      <c r="YC60" s="196"/>
      <c r="YD60" s="196"/>
      <c r="YE60" s="196"/>
      <c r="YF60" s="196"/>
      <c r="YG60" s="196"/>
      <c r="YH60" s="196"/>
      <c r="YI60" s="196"/>
      <c r="YJ60" s="196"/>
      <c r="YK60" s="196"/>
      <c r="YL60" s="196"/>
      <c r="YM60" s="196"/>
      <c r="YN60" s="196"/>
      <c r="YO60" s="196"/>
      <c r="YP60" s="196"/>
      <c r="YQ60" s="196"/>
      <c r="YR60" s="196"/>
      <c r="YS60" s="196"/>
      <c r="YT60" s="196"/>
      <c r="YU60" s="196"/>
      <c r="YV60" s="196"/>
      <c r="YW60" s="196"/>
      <c r="YX60" s="196"/>
      <c r="YY60" s="196"/>
      <c r="YZ60" s="196"/>
      <c r="ZA60" s="196"/>
      <c r="ZB60" s="196"/>
      <c r="ZC60" s="196"/>
      <c r="ZD60" s="196"/>
      <c r="ZE60" s="196"/>
      <c r="ZF60" s="196"/>
      <c r="ZG60" s="196"/>
      <c r="ZH60" s="196"/>
      <c r="ZI60" s="196"/>
      <c r="ZJ60" s="196"/>
      <c r="ZK60" s="196"/>
      <c r="ZL60" s="196"/>
      <c r="ZM60" s="196"/>
      <c r="ZN60" s="196"/>
      <c r="ZO60" s="196"/>
      <c r="ZP60" s="196"/>
      <c r="ZQ60" s="196"/>
      <c r="ZR60" s="196"/>
      <c r="ZS60" s="196"/>
      <c r="ZT60" s="196"/>
      <c r="ZU60" s="196"/>
      <c r="ZV60" s="196"/>
      <c r="ZW60" s="196"/>
      <c r="ZX60" s="196"/>
      <c r="ZY60" s="196"/>
      <c r="ZZ60" s="196"/>
      <c r="AAA60" s="196"/>
      <c r="AAB60" s="196"/>
      <c r="AAC60" s="196"/>
      <c r="AAD60" s="196"/>
      <c r="AAE60" s="196"/>
      <c r="AAF60" s="196"/>
      <c r="AAG60" s="196"/>
      <c r="AAH60" s="196"/>
      <c r="AAI60" s="196"/>
      <c r="AAJ60" s="196"/>
      <c r="AAK60" s="196"/>
      <c r="AAL60" s="196"/>
      <c r="AAM60" s="196"/>
      <c r="AAN60" s="196"/>
      <c r="AAO60" s="196"/>
      <c r="AAP60" s="196"/>
      <c r="AAQ60" s="196"/>
      <c r="AAR60" s="196"/>
      <c r="AAS60" s="196"/>
      <c r="AAT60" s="196"/>
      <c r="AAU60" s="196"/>
      <c r="AAV60" s="196"/>
      <c r="AAW60" s="196"/>
      <c r="AAX60" s="196"/>
      <c r="AAY60" s="196"/>
      <c r="AAZ60" s="196"/>
      <c r="ABA60" s="196"/>
      <c r="ABB60" s="196"/>
      <c r="ABC60" s="196"/>
      <c r="ABD60" s="196"/>
      <c r="ABE60" s="196"/>
      <c r="ABF60" s="196"/>
      <c r="ABG60" s="196"/>
      <c r="ABH60" s="196"/>
      <c r="ABI60" s="196"/>
      <c r="ABJ60" s="196"/>
      <c r="ABK60" s="196"/>
      <c r="ABL60" s="196"/>
      <c r="ABM60" s="196"/>
      <c r="ABN60" s="196"/>
      <c r="ABO60" s="196"/>
      <c r="ABP60" s="196"/>
      <c r="ABQ60" s="196"/>
      <c r="ABR60" s="196"/>
      <c r="ABS60" s="196"/>
      <c r="ABT60" s="196"/>
      <c r="ABU60" s="196"/>
      <c r="ABV60" s="196"/>
      <c r="ABW60" s="196"/>
      <c r="ABX60" s="196"/>
      <c r="ABY60" s="196"/>
      <c r="ABZ60" s="196"/>
      <c r="ACA60" s="196"/>
      <c r="ACB60" s="196"/>
      <c r="ACC60" s="196"/>
      <c r="ACD60" s="196"/>
      <c r="ACE60" s="196"/>
      <c r="ACF60" s="196"/>
      <c r="ACG60" s="196"/>
      <c r="ACH60" s="196"/>
      <c r="ACI60" s="196"/>
      <c r="ACJ60" s="196"/>
      <c r="ACK60" s="196"/>
      <c r="ACL60" s="196"/>
      <c r="ACM60" s="196"/>
      <c r="ACN60" s="196"/>
      <c r="ACO60" s="196"/>
      <c r="ACP60" s="196"/>
      <c r="ACQ60" s="196"/>
      <c r="ACR60" s="196"/>
      <c r="ACS60" s="196"/>
      <c r="ACT60" s="196"/>
      <c r="ACU60" s="196"/>
      <c r="ACV60" s="196"/>
      <c r="ACW60" s="196"/>
      <c r="ACX60" s="196"/>
      <c r="ACY60" s="196"/>
      <c r="ACZ60" s="196"/>
      <c r="ADA60" s="196"/>
      <c r="ADB60" s="196"/>
      <c r="ADC60" s="196"/>
      <c r="ADD60" s="196"/>
      <c r="ADE60" s="196"/>
      <c r="ADF60" s="196"/>
      <c r="ADG60" s="196"/>
      <c r="ADH60" s="196"/>
      <c r="ADI60" s="196"/>
      <c r="ADJ60" s="196"/>
      <c r="ADK60" s="196"/>
      <c r="ADL60" s="196"/>
      <c r="ADM60" s="196"/>
      <c r="ADN60" s="196"/>
      <c r="ADO60" s="196"/>
      <c r="ADP60" s="196"/>
      <c r="ADQ60" s="196"/>
      <c r="ADR60" s="196"/>
      <c r="ADS60" s="196"/>
      <c r="ADT60" s="196"/>
      <c r="ADU60" s="196"/>
      <c r="ADV60" s="196"/>
      <c r="ADW60" s="196"/>
      <c r="ADX60" s="196"/>
      <c r="ADY60" s="196"/>
      <c r="ADZ60" s="196"/>
      <c r="AEA60" s="196"/>
      <c r="AEB60" s="196"/>
      <c r="AEC60" s="196"/>
      <c r="AED60" s="196"/>
      <c r="AEE60" s="196"/>
      <c r="AEF60" s="196"/>
      <c r="AEG60" s="196"/>
      <c r="AEH60" s="196"/>
      <c r="AEI60" s="196"/>
      <c r="AEJ60" s="196"/>
      <c r="AEK60" s="196"/>
      <c r="AEL60" s="196"/>
      <c r="AEM60" s="196"/>
      <c r="AEN60" s="196"/>
      <c r="AEO60" s="196"/>
      <c r="AEP60" s="196"/>
      <c r="AEQ60" s="196"/>
      <c r="AER60" s="196"/>
      <c r="AES60" s="196"/>
      <c r="AET60" s="196"/>
      <c r="AEU60" s="196"/>
      <c r="AEV60" s="196"/>
      <c r="AEW60" s="196"/>
      <c r="AEX60" s="196"/>
      <c r="AEY60" s="196"/>
      <c r="AEZ60" s="196"/>
      <c r="AFA60" s="196"/>
      <c r="AFB60" s="196"/>
      <c r="AFC60" s="196"/>
      <c r="AFD60" s="196"/>
      <c r="AFE60" s="196"/>
      <c r="AFF60" s="196"/>
      <c r="AFG60" s="196"/>
      <c r="AFH60" s="196"/>
      <c r="AFI60" s="196"/>
      <c r="AFJ60" s="196"/>
      <c r="AFK60" s="196"/>
      <c r="AFL60" s="196"/>
      <c r="AFM60" s="196"/>
      <c r="AFN60" s="196"/>
      <c r="AFO60" s="196"/>
      <c r="AFP60" s="196"/>
      <c r="AFQ60" s="196"/>
      <c r="AFR60" s="196"/>
      <c r="AFS60" s="196"/>
      <c r="AFT60" s="196"/>
      <c r="AFU60" s="196"/>
      <c r="AFV60" s="196"/>
      <c r="AFW60" s="196"/>
      <c r="AFX60" s="196"/>
      <c r="AFY60" s="196"/>
      <c r="AFZ60" s="196"/>
      <c r="AGA60" s="196"/>
      <c r="AGB60" s="196"/>
      <c r="AGC60" s="196"/>
      <c r="AGD60" s="196"/>
      <c r="AGE60" s="196"/>
      <c r="AGF60" s="196"/>
      <c r="AGG60" s="196"/>
      <c r="AGH60" s="196"/>
      <c r="AGI60" s="196"/>
      <c r="AGJ60" s="196"/>
      <c r="AGK60" s="196"/>
      <c r="AGL60" s="196"/>
      <c r="AGM60" s="196"/>
      <c r="AGN60" s="196"/>
      <c r="AGO60" s="196"/>
      <c r="AGP60" s="196"/>
      <c r="AGQ60" s="196"/>
      <c r="AGR60" s="196"/>
      <c r="AGS60" s="196"/>
      <c r="AGT60" s="196"/>
      <c r="AGU60" s="196"/>
      <c r="AGV60" s="196"/>
      <c r="AGW60" s="196"/>
      <c r="AGX60" s="196"/>
      <c r="AGY60" s="196"/>
      <c r="AGZ60" s="196"/>
      <c r="AHA60" s="196"/>
      <c r="AHB60" s="196"/>
      <c r="AHC60" s="196"/>
      <c r="AHD60" s="196"/>
      <c r="AHE60" s="196"/>
      <c r="AHF60" s="196"/>
      <c r="AHG60" s="196"/>
      <c r="AHH60" s="196"/>
      <c r="AHI60" s="196"/>
      <c r="AHJ60" s="196"/>
      <c r="AHK60" s="196"/>
      <c r="AHL60" s="196"/>
      <c r="AHM60" s="196"/>
      <c r="AHN60" s="196"/>
      <c r="AHO60" s="196"/>
      <c r="AHP60" s="196"/>
      <c r="AHQ60" s="196"/>
      <c r="AHR60" s="196"/>
      <c r="AHS60" s="196"/>
      <c r="AHT60" s="196"/>
      <c r="AHU60" s="196"/>
      <c r="AHV60" s="196"/>
      <c r="AHW60" s="196"/>
      <c r="AHX60" s="196"/>
      <c r="AHY60" s="196"/>
      <c r="AHZ60" s="196"/>
      <c r="AIA60" s="196"/>
      <c r="AIB60" s="196"/>
      <c r="AIC60" s="196"/>
      <c r="AID60" s="196"/>
      <c r="AIE60" s="196"/>
      <c r="AIF60" s="196"/>
      <c r="AIG60" s="196"/>
      <c r="AIH60" s="196"/>
      <c r="AII60" s="196"/>
      <c r="AIJ60" s="196"/>
      <c r="AIK60" s="196"/>
      <c r="AIL60" s="196"/>
      <c r="AIM60" s="196"/>
      <c r="AIN60" s="196"/>
      <c r="AIO60" s="196"/>
      <c r="AIP60" s="196"/>
      <c r="AIQ60" s="196"/>
      <c r="AIR60" s="196"/>
      <c r="AIS60" s="196"/>
      <c r="AIT60" s="196"/>
      <c r="AIU60" s="196"/>
      <c r="AIV60" s="196"/>
      <c r="AIW60" s="196"/>
      <c r="AIX60" s="196"/>
      <c r="AIY60" s="196"/>
      <c r="AIZ60" s="196"/>
      <c r="AJA60" s="196"/>
      <c r="AJB60" s="196"/>
      <c r="AJC60" s="196"/>
      <c r="AJD60" s="196"/>
      <c r="AJE60" s="196"/>
      <c r="AJF60" s="196"/>
      <c r="AJG60" s="196"/>
      <c r="AJH60" s="196"/>
      <c r="AJI60" s="196"/>
      <c r="AJJ60" s="196"/>
      <c r="AJK60" s="196"/>
      <c r="AJL60" s="196"/>
      <c r="AJM60" s="196"/>
      <c r="AJN60" s="196"/>
      <c r="AJO60" s="196"/>
      <c r="AJP60" s="196"/>
      <c r="AJQ60" s="196"/>
      <c r="AJR60" s="196"/>
      <c r="AJS60" s="196"/>
      <c r="AJT60" s="196"/>
      <c r="AJU60" s="196"/>
      <c r="AJV60" s="196"/>
      <c r="AJW60" s="196"/>
      <c r="AJX60" s="196"/>
      <c r="AJY60" s="196"/>
      <c r="AJZ60" s="196"/>
      <c r="AKA60" s="196"/>
      <c r="AKB60" s="196"/>
      <c r="AKC60" s="196"/>
      <c r="AKD60" s="196"/>
      <c r="AKE60" s="196"/>
      <c r="AKF60" s="196"/>
      <c r="AKG60" s="196"/>
      <c r="AKH60" s="196"/>
      <c r="AKI60" s="196"/>
      <c r="AKJ60" s="196"/>
      <c r="AKK60" s="196"/>
      <c r="AKL60" s="196"/>
      <c r="AKM60" s="196"/>
      <c r="AKN60" s="196"/>
      <c r="AKO60" s="196"/>
      <c r="AKP60" s="196"/>
      <c r="AKQ60" s="196"/>
      <c r="AKR60" s="196"/>
      <c r="AKS60" s="196"/>
      <c r="AKT60" s="196"/>
      <c r="AKU60" s="196"/>
      <c r="AKV60" s="196"/>
      <c r="AKW60" s="196"/>
      <c r="AKX60" s="196"/>
      <c r="AKY60" s="196"/>
      <c r="AKZ60" s="196"/>
      <c r="ALA60" s="196"/>
      <c r="ALB60" s="196"/>
      <c r="ALC60" s="196"/>
      <c r="ALD60" s="196"/>
      <c r="ALE60" s="196"/>
      <c r="ALF60" s="196"/>
      <c r="ALG60" s="196"/>
      <c r="ALH60" s="196"/>
      <c r="ALI60" s="196"/>
      <c r="ALJ60" s="196"/>
      <c r="ALK60" s="196"/>
      <c r="ALL60" s="196"/>
      <c r="ALM60" s="196"/>
      <c r="ALN60" s="196"/>
      <c r="ALO60" s="196"/>
      <c r="ALP60" s="196"/>
      <c r="ALQ60" s="196"/>
      <c r="ALR60" s="196"/>
      <c r="ALS60" s="196"/>
      <c r="ALT60" s="196"/>
      <c r="ALU60" s="196"/>
      <c r="ALV60" s="196"/>
      <c r="ALW60" s="196"/>
      <c r="ALX60" s="196"/>
      <c r="ALY60" s="196"/>
      <c r="ALZ60" s="196"/>
      <c r="AMA60" s="196"/>
      <c r="AMB60" s="196"/>
      <c r="AMC60" s="196"/>
      <c r="AMD60" s="196"/>
      <c r="AME60" s="196"/>
      <c r="AMF60" s="196"/>
      <c r="AMG60" s="196"/>
      <c r="AMH60" s="196"/>
      <c r="AMI60" s="196"/>
      <c r="AMJ60" s="196"/>
    </row>
    <row r="61" spans="1:1024" ht="15.5" x14ac:dyDescent="0.35">
      <c r="A61" s="63">
        <v>9</v>
      </c>
      <c r="B61" s="63" t="s">
        <v>238</v>
      </c>
      <c r="C61" s="64"/>
      <c r="E61" s="65"/>
      <c r="F61" s="86"/>
      <c r="G61" s="87"/>
      <c r="H61" s="76"/>
      <c r="I61" s="68"/>
      <c r="J61" s="68"/>
      <c r="K61" s="68"/>
      <c r="L61" s="68"/>
      <c r="M61" s="75"/>
      <c r="N61" s="75"/>
    </row>
    <row r="62" spans="1:1024" ht="25" outlineLevel="1" x14ac:dyDescent="0.25">
      <c r="A62" s="84" t="s">
        <v>239</v>
      </c>
      <c r="B62" s="81" t="s">
        <v>240</v>
      </c>
      <c r="C62" s="70" t="s">
        <v>241</v>
      </c>
      <c r="D62" s="147">
        <f>IF('Study Parameters'!C25="yes",0.4+0.00625*'Study Parameters'!C24,IF('Study Parameters'!C24&lt;26,0.3+0.025*'Study Parameters'!C24,0.3+0.025*25+('Study Parameters'!C24-25)*0.0125))+IF('Study Parameters'!C46&gt;2,0.1,0)</f>
        <v>0.3</v>
      </c>
      <c r="E62" s="71" t="s">
        <v>49</v>
      </c>
      <c r="F62" s="145">
        <f>VLOOKUP(E62,'Budget Parameters'!$A$7:$B$18,2,FALSE())*1605.2/12*'Study Parameters'!D35</f>
        <v>0</v>
      </c>
      <c r="G62" s="145">
        <f t="shared" ref="G62:G69" si="15">F62*D62</f>
        <v>0</v>
      </c>
      <c r="H62" s="145">
        <f>G62+(G62*'Budget Parameters'!$C$22)</f>
        <v>0</v>
      </c>
      <c r="I62" s="91" t="s">
        <v>242</v>
      </c>
      <c r="J62" s="73"/>
      <c r="K62" s="74">
        <v>0</v>
      </c>
      <c r="L62" s="74">
        <v>0</v>
      </c>
      <c r="M62" s="184">
        <f t="shared" ref="M62:M69" si="16">K62*H62</f>
        <v>0</v>
      </c>
      <c r="N62" s="75">
        <f t="shared" ref="N62:N69" si="17">L62*H62</f>
        <v>0</v>
      </c>
    </row>
    <row r="63" spans="1:1024" outlineLevel="1" x14ac:dyDescent="0.25">
      <c r="A63" s="84" t="s">
        <v>243</v>
      </c>
      <c r="B63" s="81" t="s">
        <v>244</v>
      </c>
      <c r="C63" s="70" t="s">
        <v>166</v>
      </c>
      <c r="D63" s="146">
        <f>'Study Parameters'!D35</f>
        <v>0</v>
      </c>
      <c r="E63" s="71" t="s">
        <v>131</v>
      </c>
      <c r="F63" s="76">
        <f>390*'Budget Parameters'!B4</f>
        <v>466.089</v>
      </c>
      <c r="G63" s="145">
        <f t="shared" si="15"/>
        <v>0</v>
      </c>
      <c r="H63" s="145">
        <f>G63+(G63*'Budget Parameters'!$C$22)</f>
        <v>0</v>
      </c>
      <c r="I63" s="79" t="s">
        <v>245</v>
      </c>
      <c r="J63" s="79"/>
      <c r="K63" s="74">
        <v>0</v>
      </c>
      <c r="L63" s="74">
        <v>0</v>
      </c>
      <c r="M63" s="184">
        <f t="shared" si="16"/>
        <v>0</v>
      </c>
      <c r="N63" s="75">
        <f t="shared" si="17"/>
        <v>0</v>
      </c>
    </row>
    <row r="64" spans="1:1024" ht="20.5" outlineLevel="1" x14ac:dyDescent="0.25">
      <c r="A64" s="84" t="s">
        <v>246</v>
      </c>
      <c r="B64" s="85" t="s">
        <v>247</v>
      </c>
      <c r="C64" s="70" t="s">
        <v>248</v>
      </c>
      <c r="D64" s="71">
        <v>2</v>
      </c>
      <c r="E64" s="71" t="s">
        <v>131</v>
      </c>
      <c r="F64" s="76">
        <f>3640*'Budget Parameters'!B4</f>
        <v>4350.1639999999998</v>
      </c>
      <c r="G64" s="145">
        <f t="shared" si="15"/>
        <v>8700.3279999999995</v>
      </c>
      <c r="H64" s="145">
        <f t="shared" ref="H64:H69" si="18">G64</f>
        <v>8700.3279999999995</v>
      </c>
      <c r="I64" s="79" t="s">
        <v>249</v>
      </c>
      <c r="J64" s="79"/>
      <c r="K64" s="74">
        <v>0</v>
      </c>
      <c r="L64" s="74">
        <v>0</v>
      </c>
      <c r="M64" s="184">
        <f t="shared" si="16"/>
        <v>0</v>
      </c>
      <c r="N64" s="75">
        <f t="shared" si="17"/>
        <v>0</v>
      </c>
    </row>
    <row r="65" spans="1:1024" ht="25" outlineLevel="1" x14ac:dyDescent="0.25">
      <c r="A65" s="84" t="s">
        <v>250</v>
      </c>
      <c r="B65" s="81" t="s">
        <v>251</v>
      </c>
      <c r="C65" s="70" t="s">
        <v>248</v>
      </c>
      <c r="D65" s="71">
        <v>0</v>
      </c>
      <c r="E65" s="71" t="s">
        <v>131</v>
      </c>
      <c r="F65" s="76">
        <f>2080*'Budget Parameters'!B4</f>
        <v>2485.808</v>
      </c>
      <c r="G65" s="145">
        <f t="shared" si="15"/>
        <v>0</v>
      </c>
      <c r="H65" s="145">
        <f t="shared" si="18"/>
        <v>0</v>
      </c>
      <c r="I65" s="79" t="s">
        <v>252</v>
      </c>
      <c r="J65" s="79"/>
      <c r="K65" s="74">
        <v>0</v>
      </c>
      <c r="L65" s="74">
        <v>0</v>
      </c>
      <c r="M65" s="184">
        <f t="shared" si="16"/>
        <v>0</v>
      </c>
      <c r="N65" s="75">
        <f t="shared" si="17"/>
        <v>0</v>
      </c>
    </row>
    <row r="66" spans="1:1024" outlineLevel="1" x14ac:dyDescent="0.25">
      <c r="A66" s="84" t="s">
        <v>253</v>
      </c>
      <c r="B66" s="81" t="s">
        <v>254</v>
      </c>
      <c r="C66" s="70" t="s">
        <v>248</v>
      </c>
      <c r="D66" s="71">
        <v>2</v>
      </c>
      <c r="E66" s="71" t="s">
        <v>131</v>
      </c>
      <c r="F66" s="76">
        <f>3640*'Budget Parameters'!B4</f>
        <v>4350.1639999999998</v>
      </c>
      <c r="G66" s="145">
        <f t="shared" si="15"/>
        <v>8700.3279999999995</v>
      </c>
      <c r="H66" s="145">
        <f t="shared" si="18"/>
        <v>8700.3279999999995</v>
      </c>
      <c r="I66" s="79" t="s">
        <v>255</v>
      </c>
      <c r="J66" s="79"/>
      <c r="K66" s="74">
        <v>0</v>
      </c>
      <c r="L66" s="74">
        <v>0</v>
      </c>
      <c r="M66" s="184">
        <f t="shared" si="16"/>
        <v>0</v>
      </c>
      <c r="N66" s="75">
        <f t="shared" si="17"/>
        <v>0</v>
      </c>
    </row>
    <row r="67" spans="1:1024" outlineLevel="1" x14ac:dyDescent="0.25">
      <c r="A67" s="84" t="s">
        <v>256</v>
      </c>
      <c r="B67" s="81" t="s">
        <v>257</v>
      </c>
      <c r="C67" s="70"/>
      <c r="D67" s="146">
        <f>1+(2*'Study Parameters'!D37)</f>
        <v>1</v>
      </c>
      <c r="E67" s="71" t="s">
        <v>131</v>
      </c>
      <c r="F67" s="76">
        <f>2080*'Budget Parameters'!B4</f>
        <v>2485.808</v>
      </c>
      <c r="G67" s="145">
        <f t="shared" si="15"/>
        <v>2485.808</v>
      </c>
      <c r="H67" s="145">
        <f t="shared" si="18"/>
        <v>2485.808</v>
      </c>
      <c r="I67" s="79" t="s">
        <v>258</v>
      </c>
      <c r="J67" s="79"/>
      <c r="K67" s="74">
        <v>0</v>
      </c>
      <c r="L67" s="74">
        <v>0</v>
      </c>
      <c r="M67" s="184">
        <f t="shared" si="16"/>
        <v>0</v>
      </c>
      <c r="N67" s="75">
        <f t="shared" si="17"/>
        <v>0</v>
      </c>
    </row>
    <row r="68" spans="1:1024" ht="25" outlineLevel="1" x14ac:dyDescent="0.25">
      <c r="A68" s="84" t="s">
        <v>259</v>
      </c>
      <c r="B68" s="85" t="s">
        <v>260</v>
      </c>
      <c r="C68" s="70"/>
      <c r="D68" s="146">
        <f>'Study Parameters'!D38*2</f>
        <v>0</v>
      </c>
      <c r="E68" s="71" t="s">
        <v>131</v>
      </c>
      <c r="F68" s="76">
        <f>520*'Budget Parameters'!B4</f>
        <v>621.452</v>
      </c>
      <c r="G68" s="145">
        <f t="shared" si="15"/>
        <v>0</v>
      </c>
      <c r="H68" s="145">
        <f t="shared" si="18"/>
        <v>0</v>
      </c>
      <c r="I68" s="79" t="s">
        <v>261</v>
      </c>
      <c r="J68" s="79"/>
      <c r="K68" s="74">
        <v>0</v>
      </c>
      <c r="L68" s="74">
        <v>0</v>
      </c>
      <c r="M68" s="184">
        <f t="shared" si="16"/>
        <v>0</v>
      </c>
      <c r="N68" s="75">
        <f t="shared" si="17"/>
        <v>0</v>
      </c>
    </row>
    <row r="69" spans="1:1024" ht="20.5" outlineLevel="1" x14ac:dyDescent="0.25">
      <c r="A69" s="84" t="s">
        <v>262</v>
      </c>
      <c r="B69" s="85" t="s">
        <v>260</v>
      </c>
      <c r="C69" s="70"/>
      <c r="D69" s="146">
        <f>'Study Parameters'!D35-'Study Parameters'!D38</f>
        <v>0</v>
      </c>
      <c r="E69" s="71" t="s">
        <v>131</v>
      </c>
      <c r="F69" s="76">
        <f>520*'Budget Parameters'!B4</f>
        <v>621.452</v>
      </c>
      <c r="G69" s="145">
        <f t="shared" si="15"/>
        <v>0</v>
      </c>
      <c r="H69" s="145">
        <f t="shared" si="18"/>
        <v>0</v>
      </c>
      <c r="I69" s="79" t="s">
        <v>263</v>
      </c>
      <c r="J69" s="79"/>
      <c r="K69" s="74">
        <v>0</v>
      </c>
      <c r="L69" s="74">
        <v>0</v>
      </c>
      <c r="M69" s="184">
        <f t="shared" si="16"/>
        <v>0</v>
      </c>
      <c r="N69" s="75">
        <f t="shared" si="17"/>
        <v>0</v>
      </c>
    </row>
    <row r="70" spans="1:1024" s="200" customFormat="1" ht="13" x14ac:dyDescent="0.3">
      <c r="A70" s="201" t="s">
        <v>142</v>
      </c>
      <c r="B70" s="202"/>
      <c r="C70" s="203"/>
      <c r="D70" s="204"/>
      <c r="E70" s="204"/>
      <c r="F70" s="205"/>
      <c r="G70" s="206">
        <f>SUM(G62:G69)</f>
        <v>19886.464</v>
      </c>
      <c r="H70" s="206">
        <f>SUM(H62:H69)</f>
        <v>19886.464</v>
      </c>
      <c r="I70" s="207"/>
      <c r="J70" s="207"/>
      <c r="K70" s="207"/>
      <c r="L70" s="207"/>
      <c r="M70" s="209">
        <f>SUM(M62:M69)</f>
        <v>0</v>
      </c>
      <c r="N70" s="209">
        <f>SUM(N62:N69)</f>
        <v>0</v>
      </c>
      <c r="O70" s="196"/>
      <c r="P70" s="196"/>
      <c r="Q70" s="196"/>
      <c r="R70" s="196"/>
      <c r="S70" s="196"/>
      <c r="T70" s="196"/>
      <c r="U70" s="196"/>
      <c r="V70" s="196"/>
      <c r="W70" s="196"/>
      <c r="X70" s="196"/>
      <c r="Y70" s="196"/>
      <c r="Z70" s="196"/>
      <c r="AA70" s="196"/>
      <c r="AB70" s="196"/>
      <c r="AC70" s="196"/>
      <c r="AD70" s="196"/>
      <c r="AE70" s="196"/>
      <c r="AF70" s="196"/>
      <c r="AG70" s="196"/>
      <c r="AH70" s="196"/>
      <c r="AI70" s="196"/>
      <c r="AJ70" s="196"/>
      <c r="AK70" s="196"/>
      <c r="AL70" s="196"/>
      <c r="AM70" s="196"/>
      <c r="AN70" s="196"/>
      <c r="AO70" s="196"/>
      <c r="AP70" s="196"/>
      <c r="AQ70" s="196"/>
      <c r="AR70" s="196"/>
      <c r="AS70" s="196"/>
      <c r="AT70" s="196"/>
      <c r="AU70" s="196"/>
      <c r="AV70" s="196"/>
      <c r="AW70" s="196"/>
      <c r="AX70" s="196"/>
      <c r="AY70" s="196"/>
      <c r="AZ70" s="196"/>
      <c r="BA70" s="196"/>
      <c r="BB70" s="196"/>
      <c r="BC70" s="196"/>
      <c r="BD70" s="196"/>
      <c r="BE70" s="196"/>
      <c r="BF70" s="196"/>
      <c r="BG70" s="196"/>
      <c r="BH70" s="196"/>
      <c r="BI70" s="196"/>
      <c r="BJ70" s="196"/>
      <c r="BK70" s="196"/>
      <c r="BL70" s="196"/>
      <c r="BM70" s="196"/>
      <c r="BN70" s="196"/>
      <c r="BO70" s="196"/>
      <c r="BP70" s="196"/>
      <c r="BQ70" s="196"/>
      <c r="BR70" s="196"/>
      <c r="BS70" s="196"/>
      <c r="BT70" s="196"/>
      <c r="BU70" s="196"/>
      <c r="BV70" s="196"/>
      <c r="BW70" s="196"/>
      <c r="BX70" s="196"/>
      <c r="BY70" s="196"/>
      <c r="BZ70" s="196"/>
      <c r="CA70" s="196"/>
      <c r="CB70" s="196"/>
      <c r="CC70" s="196"/>
      <c r="CD70" s="196"/>
      <c r="CE70" s="196"/>
      <c r="CF70" s="196"/>
      <c r="CG70" s="196"/>
      <c r="CH70" s="196"/>
      <c r="CI70" s="196"/>
      <c r="CJ70" s="196"/>
      <c r="CK70" s="196"/>
      <c r="CL70" s="196"/>
      <c r="CM70" s="196"/>
      <c r="CN70" s="196"/>
      <c r="CO70" s="196"/>
      <c r="CP70" s="196"/>
      <c r="CQ70" s="196"/>
      <c r="CR70" s="196"/>
      <c r="CS70" s="196"/>
      <c r="CT70" s="196"/>
      <c r="CU70" s="196"/>
      <c r="CV70" s="196"/>
      <c r="CW70" s="196"/>
      <c r="CX70" s="196"/>
      <c r="CY70" s="196"/>
      <c r="CZ70" s="196"/>
      <c r="DA70" s="196"/>
      <c r="DB70" s="196"/>
      <c r="DC70" s="196"/>
      <c r="DD70" s="196"/>
      <c r="DE70" s="196"/>
      <c r="DF70" s="196"/>
      <c r="DG70" s="196"/>
      <c r="DH70" s="196"/>
      <c r="DI70" s="196"/>
      <c r="DJ70" s="196"/>
      <c r="DK70" s="196"/>
      <c r="DL70" s="196"/>
      <c r="DM70" s="196"/>
      <c r="DN70" s="196"/>
      <c r="DO70" s="196"/>
      <c r="DP70" s="196"/>
      <c r="DQ70" s="196"/>
      <c r="DR70" s="196"/>
      <c r="DS70" s="196"/>
      <c r="DT70" s="196"/>
      <c r="DU70" s="196"/>
      <c r="DV70" s="196"/>
      <c r="DW70" s="196"/>
      <c r="DX70" s="196"/>
      <c r="DY70" s="196"/>
      <c r="DZ70" s="196"/>
      <c r="EA70" s="196"/>
      <c r="EB70" s="196"/>
      <c r="EC70" s="196"/>
      <c r="ED70" s="196"/>
      <c r="EE70" s="196"/>
      <c r="EF70" s="196"/>
      <c r="EG70" s="196"/>
      <c r="EH70" s="196"/>
      <c r="EI70" s="196"/>
      <c r="EJ70" s="196"/>
      <c r="EK70" s="196"/>
      <c r="EL70" s="196"/>
      <c r="EM70" s="196"/>
      <c r="EN70" s="196"/>
      <c r="EO70" s="196"/>
      <c r="EP70" s="196"/>
      <c r="EQ70" s="196"/>
      <c r="ER70" s="196"/>
      <c r="ES70" s="196"/>
      <c r="ET70" s="196"/>
      <c r="EU70" s="196"/>
      <c r="EV70" s="196"/>
      <c r="EW70" s="196"/>
      <c r="EX70" s="196"/>
      <c r="EY70" s="196"/>
      <c r="EZ70" s="196"/>
      <c r="FA70" s="196"/>
      <c r="FB70" s="196"/>
      <c r="FC70" s="196"/>
      <c r="FD70" s="196"/>
      <c r="FE70" s="196"/>
      <c r="FF70" s="196"/>
      <c r="FG70" s="196"/>
      <c r="FH70" s="196"/>
      <c r="FI70" s="196"/>
      <c r="FJ70" s="196"/>
      <c r="FK70" s="196"/>
      <c r="FL70" s="196"/>
      <c r="FM70" s="196"/>
      <c r="FN70" s="196"/>
      <c r="FO70" s="196"/>
      <c r="FP70" s="196"/>
      <c r="FQ70" s="196"/>
      <c r="FR70" s="196"/>
      <c r="FS70" s="196"/>
      <c r="FT70" s="196"/>
      <c r="FU70" s="196"/>
      <c r="FV70" s="196"/>
      <c r="FW70" s="196"/>
      <c r="FX70" s="196"/>
      <c r="FY70" s="196"/>
      <c r="FZ70" s="196"/>
      <c r="GA70" s="196"/>
      <c r="GB70" s="196"/>
      <c r="GC70" s="196"/>
      <c r="GD70" s="196"/>
      <c r="GE70" s="196"/>
      <c r="GF70" s="196"/>
      <c r="GG70" s="196"/>
      <c r="GH70" s="196"/>
      <c r="GI70" s="196"/>
      <c r="GJ70" s="196"/>
      <c r="GK70" s="196"/>
      <c r="GL70" s="196"/>
      <c r="GM70" s="196"/>
      <c r="GN70" s="196"/>
      <c r="GO70" s="196"/>
      <c r="GP70" s="196"/>
      <c r="GQ70" s="196"/>
      <c r="GR70" s="196"/>
      <c r="GS70" s="196"/>
      <c r="GT70" s="196"/>
      <c r="GU70" s="196"/>
      <c r="GV70" s="196"/>
      <c r="GW70" s="196"/>
      <c r="GX70" s="196"/>
      <c r="GY70" s="196"/>
      <c r="GZ70" s="196"/>
      <c r="HA70" s="196"/>
      <c r="HB70" s="196"/>
      <c r="HC70" s="196"/>
      <c r="HD70" s="196"/>
      <c r="HE70" s="196"/>
      <c r="HF70" s="196"/>
      <c r="HG70" s="196"/>
      <c r="HH70" s="196"/>
      <c r="HI70" s="196"/>
      <c r="HJ70" s="196"/>
      <c r="HK70" s="196"/>
      <c r="HL70" s="196"/>
      <c r="HM70" s="196"/>
      <c r="HN70" s="196"/>
      <c r="HO70" s="196"/>
      <c r="HP70" s="196"/>
      <c r="HQ70" s="196"/>
      <c r="HR70" s="196"/>
      <c r="HS70" s="196"/>
      <c r="HT70" s="196"/>
      <c r="HU70" s="196"/>
      <c r="HV70" s="196"/>
      <c r="HW70" s="196"/>
      <c r="HX70" s="196"/>
      <c r="HY70" s="196"/>
      <c r="HZ70" s="196"/>
      <c r="IA70" s="196"/>
      <c r="IB70" s="196"/>
      <c r="IC70" s="196"/>
      <c r="ID70" s="196"/>
      <c r="IE70" s="196"/>
      <c r="IF70" s="196"/>
      <c r="IG70" s="196"/>
      <c r="IH70" s="196"/>
      <c r="II70" s="196"/>
      <c r="IJ70" s="196"/>
      <c r="IK70" s="196"/>
      <c r="IL70" s="196"/>
      <c r="IM70" s="196"/>
      <c r="IN70" s="196"/>
      <c r="IO70" s="196"/>
      <c r="IP70" s="196"/>
      <c r="IQ70" s="196"/>
      <c r="IR70" s="196"/>
      <c r="IS70" s="196"/>
      <c r="IT70" s="196"/>
      <c r="IU70" s="196"/>
      <c r="IV70" s="196"/>
      <c r="IW70" s="196"/>
      <c r="IX70" s="196"/>
      <c r="IY70" s="196"/>
      <c r="IZ70" s="196"/>
      <c r="JA70" s="196"/>
      <c r="JB70" s="196"/>
      <c r="JC70" s="196"/>
      <c r="JD70" s="196"/>
      <c r="JE70" s="196"/>
      <c r="JF70" s="196"/>
      <c r="JG70" s="196"/>
      <c r="JH70" s="196"/>
      <c r="JI70" s="196"/>
      <c r="JJ70" s="196"/>
      <c r="JK70" s="196"/>
      <c r="JL70" s="196"/>
      <c r="JM70" s="196"/>
      <c r="JN70" s="196"/>
      <c r="JO70" s="196"/>
      <c r="JP70" s="196"/>
      <c r="JQ70" s="196"/>
      <c r="JR70" s="196"/>
      <c r="JS70" s="196"/>
      <c r="JT70" s="196"/>
      <c r="JU70" s="196"/>
      <c r="JV70" s="196"/>
      <c r="JW70" s="196"/>
      <c r="JX70" s="196"/>
      <c r="JY70" s="196"/>
      <c r="JZ70" s="196"/>
      <c r="KA70" s="196"/>
      <c r="KB70" s="196"/>
      <c r="KC70" s="196"/>
      <c r="KD70" s="196"/>
      <c r="KE70" s="196"/>
      <c r="KF70" s="196"/>
      <c r="KG70" s="196"/>
      <c r="KH70" s="196"/>
      <c r="KI70" s="196"/>
      <c r="KJ70" s="196"/>
      <c r="KK70" s="196"/>
      <c r="KL70" s="196"/>
      <c r="KM70" s="196"/>
      <c r="KN70" s="196"/>
      <c r="KO70" s="196"/>
      <c r="KP70" s="196"/>
      <c r="KQ70" s="196"/>
      <c r="KR70" s="196"/>
      <c r="KS70" s="196"/>
      <c r="KT70" s="196"/>
      <c r="KU70" s="196"/>
      <c r="KV70" s="196"/>
      <c r="KW70" s="196"/>
      <c r="KX70" s="196"/>
      <c r="KY70" s="196"/>
      <c r="KZ70" s="196"/>
      <c r="LA70" s="196"/>
      <c r="LB70" s="196"/>
      <c r="LC70" s="196"/>
      <c r="LD70" s="196"/>
      <c r="LE70" s="196"/>
      <c r="LF70" s="196"/>
      <c r="LG70" s="196"/>
      <c r="LH70" s="196"/>
      <c r="LI70" s="196"/>
      <c r="LJ70" s="196"/>
      <c r="LK70" s="196"/>
      <c r="LL70" s="196"/>
      <c r="LM70" s="196"/>
      <c r="LN70" s="196"/>
      <c r="LO70" s="196"/>
      <c r="LP70" s="196"/>
      <c r="LQ70" s="196"/>
      <c r="LR70" s="196"/>
      <c r="LS70" s="196"/>
      <c r="LT70" s="196"/>
      <c r="LU70" s="196"/>
      <c r="LV70" s="196"/>
      <c r="LW70" s="196"/>
      <c r="LX70" s="196"/>
      <c r="LY70" s="196"/>
      <c r="LZ70" s="196"/>
      <c r="MA70" s="196"/>
      <c r="MB70" s="196"/>
      <c r="MC70" s="196"/>
      <c r="MD70" s="196"/>
      <c r="ME70" s="196"/>
      <c r="MF70" s="196"/>
      <c r="MG70" s="196"/>
      <c r="MH70" s="196"/>
      <c r="MI70" s="196"/>
      <c r="MJ70" s="196"/>
      <c r="MK70" s="196"/>
      <c r="ML70" s="196"/>
      <c r="MM70" s="196"/>
      <c r="MN70" s="196"/>
      <c r="MO70" s="196"/>
      <c r="MP70" s="196"/>
      <c r="MQ70" s="196"/>
      <c r="MR70" s="196"/>
      <c r="MS70" s="196"/>
      <c r="MT70" s="196"/>
      <c r="MU70" s="196"/>
      <c r="MV70" s="196"/>
      <c r="MW70" s="196"/>
      <c r="MX70" s="196"/>
      <c r="MY70" s="196"/>
      <c r="MZ70" s="196"/>
      <c r="NA70" s="196"/>
      <c r="NB70" s="196"/>
      <c r="NC70" s="196"/>
      <c r="ND70" s="196"/>
      <c r="NE70" s="196"/>
      <c r="NF70" s="196"/>
      <c r="NG70" s="196"/>
      <c r="NH70" s="196"/>
      <c r="NI70" s="196"/>
      <c r="NJ70" s="196"/>
      <c r="NK70" s="196"/>
      <c r="NL70" s="196"/>
      <c r="NM70" s="196"/>
      <c r="NN70" s="196"/>
      <c r="NO70" s="196"/>
      <c r="NP70" s="196"/>
      <c r="NQ70" s="196"/>
      <c r="NR70" s="196"/>
      <c r="NS70" s="196"/>
      <c r="NT70" s="196"/>
      <c r="NU70" s="196"/>
      <c r="NV70" s="196"/>
      <c r="NW70" s="196"/>
      <c r="NX70" s="196"/>
      <c r="NY70" s="196"/>
      <c r="NZ70" s="196"/>
      <c r="OA70" s="196"/>
      <c r="OB70" s="196"/>
      <c r="OC70" s="196"/>
      <c r="OD70" s="196"/>
      <c r="OE70" s="196"/>
      <c r="OF70" s="196"/>
      <c r="OG70" s="196"/>
      <c r="OH70" s="196"/>
      <c r="OI70" s="196"/>
      <c r="OJ70" s="196"/>
      <c r="OK70" s="196"/>
      <c r="OL70" s="196"/>
      <c r="OM70" s="196"/>
      <c r="ON70" s="196"/>
      <c r="OO70" s="196"/>
      <c r="OP70" s="196"/>
      <c r="OQ70" s="196"/>
      <c r="OR70" s="196"/>
      <c r="OS70" s="196"/>
      <c r="OT70" s="196"/>
      <c r="OU70" s="196"/>
      <c r="OV70" s="196"/>
      <c r="OW70" s="196"/>
      <c r="OX70" s="196"/>
      <c r="OY70" s="196"/>
      <c r="OZ70" s="196"/>
      <c r="PA70" s="196"/>
      <c r="PB70" s="196"/>
      <c r="PC70" s="196"/>
      <c r="PD70" s="196"/>
      <c r="PE70" s="196"/>
      <c r="PF70" s="196"/>
      <c r="PG70" s="196"/>
      <c r="PH70" s="196"/>
      <c r="PI70" s="196"/>
      <c r="PJ70" s="196"/>
      <c r="PK70" s="196"/>
      <c r="PL70" s="196"/>
      <c r="PM70" s="196"/>
      <c r="PN70" s="196"/>
      <c r="PO70" s="196"/>
      <c r="PP70" s="196"/>
      <c r="PQ70" s="196"/>
      <c r="PR70" s="196"/>
      <c r="PS70" s="196"/>
      <c r="PT70" s="196"/>
      <c r="PU70" s="196"/>
      <c r="PV70" s="196"/>
      <c r="PW70" s="196"/>
      <c r="PX70" s="196"/>
      <c r="PY70" s="196"/>
      <c r="PZ70" s="196"/>
      <c r="QA70" s="196"/>
      <c r="QB70" s="196"/>
      <c r="QC70" s="196"/>
      <c r="QD70" s="196"/>
      <c r="QE70" s="196"/>
      <c r="QF70" s="196"/>
      <c r="QG70" s="196"/>
      <c r="QH70" s="196"/>
      <c r="QI70" s="196"/>
      <c r="QJ70" s="196"/>
      <c r="QK70" s="196"/>
      <c r="QL70" s="196"/>
      <c r="QM70" s="196"/>
      <c r="QN70" s="196"/>
      <c r="QO70" s="196"/>
      <c r="QP70" s="196"/>
      <c r="QQ70" s="196"/>
      <c r="QR70" s="196"/>
      <c r="QS70" s="196"/>
      <c r="QT70" s="196"/>
      <c r="QU70" s="196"/>
      <c r="QV70" s="196"/>
      <c r="QW70" s="196"/>
      <c r="QX70" s="196"/>
      <c r="QY70" s="196"/>
      <c r="QZ70" s="196"/>
      <c r="RA70" s="196"/>
      <c r="RB70" s="196"/>
      <c r="RC70" s="196"/>
      <c r="RD70" s="196"/>
      <c r="RE70" s="196"/>
      <c r="RF70" s="196"/>
      <c r="RG70" s="196"/>
      <c r="RH70" s="196"/>
      <c r="RI70" s="196"/>
      <c r="RJ70" s="196"/>
      <c r="RK70" s="196"/>
      <c r="RL70" s="196"/>
      <c r="RM70" s="196"/>
      <c r="RN70" s="196"/>
      <c r="RO70" s="196"/>
      <c r="RP70" s="196"/>
      <c r="RQ70" s="196"/>
      <c r="RR70" s="196"/>
      <c r="RS70" s="196"/>
      <c r="RT70" s="196"/>
      <c r="RU70" s="196"/>
      <c r="RV70" s="196"/>
      <c r="RW70" s="196"/>
      <c r="RX70" s="196"/>
      <c r="RY70" s="196"/>
      <c r="RZ70" s="196"/>
      <c r="SA70" s="196"/>
      <c r="SB70" s="196"/>
      <c r="SC70" s="196"/>
      <c r="SD70" s="196"/>
      <c r="SE70" s="196"/>
      <c r="SF70" s="196"/>
      <c r="SG70" s="196"/>
      <c r="SH70" s="196"/>
      <c r="SI70" s="196"/>
      <c r="SJ70" s="196"/>
      <c r="SK70" s="196"/>
      <c r="SL70" s="196"/>
      <c r="SM70" s="196"/>
      <c r="SN70" s="196"/>
      <c r="SO70" s="196"/>
      <c r="SP70" s="196"/>
      <c r="SQ70" s="196"/>
      <c r="SR70" s="196"/>
      <c r="SS70" s="196"/>
      <c r="ST70" s="196"/>
      <c r="SU70" s="196"/>
      <c r="SV70" s="196"/>
      <c r="SW70" s="196"/>
      <c r="SX70" s="196"/>
      <c r="SY70" s="196"/>
      <c r="SZ70" s="196"/>
      <c r="TA70" s="196"/>
      <c r="TB70" s="196"/>
      <c r="TC70" s="196"/>
      <c r="TD70" s="196"/>
      <c r="TE70" s="196"/>
      <c r="TF70" s="196"/>
      <c r="TG70" s="196"/>
      <c r="TH70" s="196"/>
      <c r="TI70" s="196"/>
      <c r="TJ70" s="196"/>
      <c r="TK70" s="196"/>
      <c r="TL70" s="196"/>
      <c r="TM70" s="196"/>
      <c r="TN70" s="196"/>
      <c r="TO70" s="196"/>
      <c r="TP70" s="196"/>
      <c r="TQ70" s="196"/>
      <c r="TR70" s="196"/>
      <c r="TS70" s="196"/>
      <c r="TT70" s="196"/>
      <c r="TU70" s="196"/>
      <c r="TV70" s="196"/>
      <c r="TW70" s="196"/>
      <c r="TX70" s="196"/>
      <c r="TY70" s="196"/>
      <c r="TZ70" s="196"/>
      <c r="UA70" s="196"/>
      <c r="UB70" s="196"/>
      <c r="UC70" s="196"/>
      <c r="UD70" s="196"/>
      <c r="UE70" s="196"/>
      <c r="UF70" s="196"/>
      <c r="UG70" s="196"/>
      <c r="UH70" s="196"/>
      <c r="UI70" s="196"/>
      <c r="UJ70" s="196"/>
      <c r="UK70" s="196"/>
      <c r="UL70" s="196"/>
      <c r="UM70" s="196"/>
      <c r="UN70" s="196"/>
      <c r="UO70" s="196"/>
      <c r="UP70" s="196"/>
      <c r="UQ70" s="196"/>
      <c r="UR70" s="196"/>
      <c r="US70" s="196"/>
      <c r="UT70" s="196"/>
      <c r="UU70" s="196"/>
      <c r="UV70" s="196"/>
      <c r="UW70" s="196"/>
      <c r="UX70" s="196"/>
      <c r="UY70" s="196"/>
      <c r="UZ70" s="196"/>
      <c r="VA70" s="196"/>
      <c r="VB70" s="196"/>
      <c r="VC70" s="196"/>
      <c r="VD70" s="196"/>
      <c r="VE70" s="196"/>
      <c r="VF70" s="196"/>
      <c r="VG70" s="196"/>
      <c r="VH70" s="196"/>
      <c r="VI70" s="196"/>
      <c r="VJ70" s="196"/>
      <c r="VK70" s="196"/>
      <c r="VL70" s="196"/>
      <c r="VM70" s="196"/>
      <c r="VN70" s="196"/>
      <c r="VO70" s="196"/>
      <c r="VP70" s="196"/>
      <c r="VQ70" s="196"/>
      <c r="VR70" s="196"/>
      <c r="VS70" s="196"/>
      <c r="VT70" s="196"/>
      <c r="VU70" s="196"/>
      <c r="VV70" s="196"/>
      <c r="VW70" s="196"/>
      <c r="VX70" s="196"/>
      <c r="VY70" s="196"/>
      <c r="VZ70" s="196"/>
      <c r="WA70" s="196"/>
      <c r="WB70" s="196"/>
      <c r="WC70" s="196"/>
      <c r="WD70" s="196"/>
      <c r="WE70" s="196"/>
      <c r="WF70" s="196"/>
      <c r="WG70" s="196"/>
      <c r="WH70" s="196"/>
      <c r="WI70" s="196"/>
      <c r="WJ70" s="196"/>
      <c r="WK70" s="196"/>
      <c r="WL70" s="196"/>
      <c r="WM70" s="196"/>
      <c r="WN70" s="196"/>
      <c r="WO70" s="196"/>
      <c r="WP70" s="196"/>
      <c r="WQ70" s="196"/>
      <c r="WR70" s="196"/>
      <c r="WS70" s="196"/>
      <c r="WT70" s="196"/>
      <c r="WU70" s="196"/>
      <c r="WV70" s="196"/>
      <c r="WW70" s="196"/>
      <c r="WX70" s="196"/>
      <c r="WY70" s="196"/>
      <c r="WZ70" s="196"/>
      <c r="XA70" s="196"/>
      <c r="XB70" s="196"/>
      <c r="XC70" s="196"/>
      <c r="XD70" s="196"/>
      <c r="XE70" s="196"/>
      <c r="XF70" s="196"/>
      <c r="XG70" s="196"/>
      <c r="XH70" s="196"/>
      <c r="XI70" s="196"/>
      <c r="XJ70" s="196"/>
      <c r="XK70" s="196"/>
      <c r="XL70" s="196"/>
      <c r="XM70" s="196"/>
      <c r="XN70" s="196"/>
      <c r="XO70" s="196"/>
      <c r="XP70" s="196"/>
      <c r="XQ70" s="196"/>
      <c r="XR70" s="196"/>
      <c r="XS70" s="196"/>
      <c r="XT70" s="196"/>
      <c r="XU70" s="196"/>
      <c r="XV70" s="196"/>
      <c r="XW70" s="196"/>
      <c r="XX70" s="196"/>
      <c r="XY70" s="196"/>
      <c r="XZ70" s="196"/>
      <c r="YA70" s="196"/>
      <c r="YB70" s="196"/>
      <c r="YC70" s="196"/>
      <c r="YD70" s="196"/>
      <c r="YE70" s="196"/>
      <c r="YF70" s="196"/>
      <c r="YG70" s="196"/>
      <c r="YH70" s="196"/>
      <c r="YI70" s="196"/>
      <c r="YJ70" s="196"/>
      <c r="YK70" s="196"/>
      <c r="YL70" s="196"/>
      <c r="YM70" s="196"/>
      <c r="YN70" s="196"/>
      <c r="YO70" s="196"/>
      <c r="YP70" s="196"/>
      <c r="YQ70" s="196"/>
      <c r="YR70" s="196"/>
      <c r="YS70" s="196"/>
      <c r="YT70" s="196"/>
      <c r="YU70" s="196"/>
      <c r="YV70" s="196"/>
      <c r="YW70" s="196"/>
      <c r="YX70" s="196"/>
      <c r="YY70" s="196"/>
      <c r="YZ70" s="196"/>
      <c r="ZA70" s="196"/>
      <c r="ZB70" s="196"/>
      <c r="ZC70" s="196"/>
      <c r="ZD70" s="196"/>
      <c r="ZE70" s="196"/>
      <c r="ZF70" s="196"/>
      <c r="ZG70" s="196"/>
      <c r="ZH70" s="196"/>
      <c r="ZI70" s="196"/>
      <c r="ZJ70" s="196"/>
      <c r="ZK70" s="196"/>
      <c r="ZL70" s="196"/>
      <c r="ZM70" s="196"/>
      <c r="ZN70" s="196"/>
      <c r="ZO70" s="196"/>
      <c r="ZP70" s="196"/>
      <c r="ZQ70" s="196"/>
      <c r="ZR70" s="196"/>
      <c r="ZS70" s="196"/>
      <c r="ZT70" s="196"/>
      <c r="ZU70" s="196"/>
      <c r="ZV70" s="196"/>
      <c r="ZW70" s="196"/>
      <c r="ZX70" s="196"/>
      <c r="ZY70" s="196"/>
      <c r="ZZ70" s="196"/>
      <c r="AAA70" s="196"/>
      <c r="AAB70" s="196"/>
      <c r="AAC70" s="196"/>
      <c r="AAD70" s="196"/>
      <c r="AAE70" s="196"/>
      <c r="AAF70" s="196"/>
      <c r="AAG70" s="196"/>
      <c r="AAH70" s="196"/>
      <c r="AAI70" s="196"/>
      <c r="AAJ70" s="196"/>
      <c r="AAK70" s="196"/>
      <c r="AAL70" s="196"/>
      <c r="AAM70" s="196"/>
      <c r="AAN70" s="196"/>
      <c r="AAO70" s="196"/>
      <c r="AAP70" s="196"/>
      <c r="AAQ70" s="196"/>
      <c r="AAR70" s="196"/>
      <c r="AAS70" s="196"/>
      <c r="AAT70" s="196"/>
      <c r="AAU70" s="196"/>
      <c r="AAV70" s="196"/>
      <c r="AAW70" s="196"/>
      <c r="AAX70" s="196"/>
      <c r="AAY70" s="196"/>
      <c r="AAZ70" s="196"/>
      <c r="ABA70" s="196"/>
      <c r="ABB70" s="196"/>
      <c r="ABC70" s="196"/>
      <c r="ABD70" s="196"/>
      <c r="ABE70" s="196"/>
      <c r="ABF70" s="196"/>
      <c r="ABG70" s="196"/>
      <c r="ABH70" s="196"/>
      <c r="ABI70" s="196"/>
      <c r="ABJ70" s="196"/>
      <c r="ABK70" s="196"/>
      <c r="ABL70" s="196"/>
      <c r="ABM70" s="196"/>
      <c r="ABN70" s="196"/>
      <c r="ABO70" s="196"/>
      <c r="ABP70" s="196"/>
      <c r="ABQ70" s="196"/>
      <c r="ABR70" s="196"/>
      <c r="ABS70" s="196"/>
      <c r="ABT70" s="196"/>
      <c r="ABU70" s="196"/>
      <c r="ABV70" s="196"/>
      <c r="ABW70" s="196"/>
      <c r="ABX70" s="196"/>
      <c r="ABY70" s="196"/>
      <c r="ABZ70" s="196"/>
      <c r="ACA70" s="196"/>
      <c r="ACB70" s="196"/>
      <c r="ACC70" s="196"/>
      <c r="ACD70" s="196"/>
      <c r="ACE70" s="196"/>
      <c r="ACF70" s="196"/>
      <c r="ACG70" s="196"/>
      <c r="ACH70" s="196"/>
      <c r="ACI70" s="196"/>
      <c r="ACJ70" s="196"/>
      <c r="ACK70" s="196"/>
      <c r="ACL70" s="196"/>
      <c r="ACM70" s="196"/>
      <c r="ACN70" s="196"/>
      <c r="ACO70" s="196"/>
      <c r="ACP70" s="196"/>
      <c r="ACQ70" s="196"/>
      <c r="ACR70" s="196"/>
      <c r="ACS70" s="196"/>
      <c r="ACT70" s="196"/>
      <c r="ACU70" s="196"/>
      <c r="ACV70" s="196"/>
      <c r="ACW70" s="196"/>
      <c r="ACX70" s="196"/>
      <c r="ACY70" s="196"/>
      <c r="ACZ70" s="196"/>
      <c r="ADA70" s="196"/>
      <c r="ADB70" s="196"/>
      <c r="ADC70" s="196"/>
      <c r="ADD70" s="196"/>
      <c r="ADE70" s="196"/>
      <c r="ADF70" s="196"/>
      <c r="ADG70" s="196"/>
      <c r="ADH70" s="196"/>
      <c r="ADI70" s="196"/>
      <c r="ADJ70" s="196"/>
      <c r="ADK70" s="196"/>
      <c r="ADL70" s="196"/>
      <c r="ADM70" s="196"/>
      <c r="ADN70" s="196"/>
      <c r="ADO70" s="196"/>
      <c r="ADP70" s="196"/>
      <c r="ADQ70" s="196"/>
      <c r="ADR70" s="196"/>
      <c r="ADS70" s="196"/>
      <c r="ADT70" s="196"/>
      <c r="ADU70" s="196"/>
      <c r="ADV70" s="196"/>
      <c r="ADW70" s="196"/>
      <c r="ADX70" s="196"/>
      <c r="ADY70" s="196"/>
      <c r="ADZ70" s="196"/>
      <c r="AEA70" s="196"/>
      <c r="AEB70" s="196"/>
      <c r="AEC70" s="196"/>
      <c r="AED70" s="196"/>
      <c r="AEE70" s="196"/>
      <c r="AEF70" s="196"/>
      <c r="AEG70" s="196"/>
      <c r="AEH70" s="196"/>
      <c r="AEI70" s="196"/>
      <c r="AEJ70" s="196"/>
      <c r="AEK70" s="196"/>
      <c r="AEL70" s="196"/>
      <c r="AEM70" s="196"/>
      <c r="AEN70" s="196"/>
      <c r="AEO70" s="196"/>
      <c r="AEP70" s="196"/>
      <c r="AEQ70" s="196"/>
      <c r="AER70" s="196"/>
      <c r="AES70" s="196"/>
      <c r="AET70" s="196"/>
      <c r="AEU70" s="196"/>
      <c r="AEV70" s="196"/>
      <c r="AEW70" s="196"/>
      <c r="AEX70" s="196"/>
      <c r="AEY70" s="196"/>
      <c r="AEZ70" s="196"/>
      <c r="AFA70" s="196"/>
      <c r="AFB70" s="196"/>
      <c r="AFC70" s="196"/>
      <c r="AFD70" s="196"/>
      <c r="AFE70" s="196"/>
      <c r="AFF70" s="196"/>
      <c r="AFG70" s="196"/>
      <c r="AFH70" s="196"/>
      <c r="AFI70" s="196"/>
      <c r="AFJ70" s="196"/>
      <c r="AFK70" s="196"/>
      <c r="AFL70" s="196"/>
      <c r="AFM70" s="196"/>
      <c r="AFN70" s="196"/>
      <c r="AFO70" s="196"/>
      <c r="AFP70" s="196"/>
      <c r="AFQ70" s="196"/>
      <c r="AFR70" s="196"/>
      <c r="AFS70" s="196"/>
      <c r="AFT70" s="196"/>
      <c r="AFU70" s="196"/>
      <c r="AFV70" s="196"/>
      <c r="AFW70" s="196"/>
      <c r="AFX70" s="196"/>
      <c r="AFY70" s="196"/>
      <c r="AFZ70" s="196"/>
      <c r="AGA70" s="196"/>
      <c r="AGB70" s="196"/>
      <c r="AGC70" s="196"/>
      <c r="AGD70" s="196"/>
      <c r="AGE70" s="196"/>
      <c r="AGF70" s="196"/>
      <c r="AGG70" s="196"/>
      <c r="AGH70" s="196"/>
      <c r="AGI70" s="196"/>
      <c r="AGJ70" s="196"/>
      <c r="AGK70" s="196"/>
      <c r="AGL70" s="196"/>
      <c r="AGM70" s="196"/>
      <c r="AGN70" s="196"/>
      <c r="AGO70" s="196"/>
      <c r="AGP70" s="196"/>
      <c r="AGQ70" s="196"/>
      <c r="AGR70" s="196"/>
      <c r="AGS70" s="196"/>
      <c r="AGT70" s="196"/>
      <c r="AGU70" s="196"/>
      <c r="AGV70" s="196"/>
      <c r="AGW70" s="196"/>
      <c r="AGX70" s="196"/>
      <c r="AGY70" s="196"/>
      <c r="AGZ70" s="196"/>
      <c r="AHA70" s="196"/>
      <c r="AHB70" s="196"/>
      <c r="AHC70" s="196"/>
      <c r="AHD70" s="196"/>
      <c r="AHE70" s="196"/>
      <c r="AHF70" s="196"/>
      <c r="AHG70" s="196"/>
      <c r="AHH70" s="196"/>
      <c r="AHI70" s="196"/>
      <c r="AHJ70" s="196"/>
      <c r="AHK70" s="196"/>
      <c r="AHL70" s="196"/>
      <c r="AHM70" s="196"/>
      <c r="AHN70" s="196"/>
      <c r="AHO70" s="196"/>
      <c r="AHP70" s="196"/>
      <c r="AHQ70" s="196"/>
      <c r="AHR70" s="196"/>
      <c r="AHS70" s="196"/>
      <c r="AHT70" s="196"/>
      <c r="AHU70" s="196"/>
      <c r="AHV70" s="196"/>
      <c r="AHW70" s="196"/>
      <c r="AHX70" s="196"/>
      <c r="AHY70" s="196"/>
      <c r="AHZ70" s="196"/>
      <c r="AIA70" s="196"/>
      <c r="AIB70" s="196"/>
      <c r="AIC70" s="196"/>
      <c r="AID70" s="196"/>
      <c r="AIE70" s="196"/>
      <c r="AIF70" s="196"/>
      <c r="AIG70" s="196"/>
      <c r="AIH70" s="196"/>
      <c r="AII70" s="196"/>
      <c r="AIJ70" s="196"/>
      <c r="AIK70" s="196"/>
      <c r="AIL70" s="196"/>
      <c r="AIM70" s="196"/>
      <c r="AIN70" s="196"/>
      <c r="AIO70" s="196"/>
      <c r="AIP70" s="196"/>
      <c r="AIQ70" s="196"/>
      <c r="AIR70" s="196"/>
      <c r="AIS70" s="196"/>
      <c r="AIT70" s="196"/>
      <c r="AIU70" s="196"/>
      <c r="AIV70" s="196"/>
      <c r="AIW70" s="196"/>
      <c r="AIX70" s="196"/>
      <c r="AIY70" s="196"/>
      <c r="AIZ70" s="196"/>
      <c r="AJA70" s="196"/>
      <c r="AJB70" s="196"/>
      <c r="AJC70" s="196"/>
      <c r="AJD70" s="196"/>
      <c r="AJE70" s="196"/>
      <c r="AJF70" s="196"/>
      <c r="AJG70" s="196"/>
      <c r="AJH70" s="196"/>
      <c r="AJI70" s="196"/>
      <c r="AJJ70" s="196"/>
      <c r="AJK70" s="196"/>
      <c r="AJL70" s="196"/>
      <c r="AJM70" s="196"/>
      <c r="AJN70" s="196"/>
      <c r="AJO70" s="196"/>
      <c r="AJP70" s="196"/>
      <c r="AJQ70" s="196"/>
      <c r="AJR70" s="196"/>
      <c r="AJS70" s="196"/>
      <c r="AJT70" s="196"/>
      <c r="AJU70" s="196"/>
      <c r="AJV70" s="196"/>
      <c r="AJW70" s="196"/>
      <c r="AJX70" s="196"/>
      <c r="AJY70" s="196"/>
      <c r="AJZ70" s="196"/>
      <c r="AKA70" s="196"/>
      <c r="AKB70" s="196"/>
      <c r="AKC70" s="196"/>
      <c r="AKD70" s="196"/>
      <c r="AKE70" s="196"/>
      <c r="AKF70" s="196"/>
      <c r="AKG70" s="196"/>
      <c r="AKH70" s="196"/>
      <c r="AKI70" s="196"/>
      <c r="AKJ70" s="196"/>
      <c r="AKK70" s="196"/>
      <c r="AKL70" s="196"/>
      <c r="AKM70" s="196"/>
      <c r="AKN70" s="196"/>
      <c r="AKO70" s="196"/>
      <c r="AKP70" s="196"/>
      <c r="AKQ70" s="196"/>
      <c r="AKR70" s="196"/>
      <c r="AKS70" s="196"/>
      <c r="AKT70" s="196"/>
      <c r="AKU70" s="196"/>
      <c r="AKV70" s="196"/>
      <c r="AKW70" s="196"/>
      <c r="AKX70" s="196"/>
      <c r="AKY70" s="196"/>
      <c r="AKZ70" s="196"/>
      <c r="ALA70" s="196"/>
      <c r="ALB70" s="196"/>
      <c r="ALC70" s="196"/>
      <c r="ALD70" s="196"/>
      <c r="ALE70" s="196"/>
      <c r="ALF70" s="196"/>
      <c r="ALG70" s="196"/>
      <c r="ALH70" s="196"/>
      <c r="ALI70" s="196"/>
      <c r="ALJ70" s="196"/>
      <c r="ALK70" s="196"/>
      <c r="ALL70" s="196"/>
      <c r="ALM70" s="196"/>
      <c r="ALN70" s="196"/>
      <c r="ALO70" s="196"/>
      <c r="ALP70" s="196"/>
      <c r="ALQ70" s="196"/>
      <c r="ALR70" s="196"/>
      <c r="ALS70" s="196"/>
      <c r="ALT70" s="196"/>
      <c r="ALU70" s="196"/>
      <c r="ALV70" s="196"/>
      <c r="ALW70" s="196"/>
      <c r="ALX70" s="196"/>
      <c r="ALY70" s="196"/>
      <c r="ALZ70" s="196"/>
      <c r="AMA70" s="196"/>
      <c r="AMB70" s="196"/>
      <c r="AMC70" s="196"/>
      <c r="AMD70" s="196"/>
      <c r="AME70" s="196"/>
      <c r="AMF70" s="196"/>
      <c r="AMG70" s="196"/>
      <c r="AMH70" s="196"/>
      <c r="AMI70" s="196"/>
      <c r="AMJ70" s="196"/>
    </row>
    <row r="71" spans="1:1024" ht="15.5" x14ac:dyDescent="0.35">
      <c r="A71" s="92">
        <v>10</v>
      </c>
      <c r="B71" s="92" t="s">
        <v>264</v>
      </c>
      <c r="C71" s="64"/>
      <c r="D71" s="65"/>
      <c r="E71" s="65"/>
      <c r="F71" s="86"/>
      <c r="G71" s="87"/>
      <c r="H71" s="76"/>
      <c r="I71" s="68"/>
      <c r="J71" s="68"/>
      <c r="K71" s="68"/>
      <c r="L71" s="68"/>
      <c r="M71" s="75"/>
      <c r="N71" s="75"/>
    </row>
    <row r="72" spans="1:1024" outlineLevel="1" x14ac:dyDescent="0.25">
      <c r="A72" s="84" t="s">
        <v>265</v>
      </c>
      <c r="B72" s="81" t="s">
        <v>266</v>
      </c>
      <c r="C72" s="70" t="s">
        <v>248</v>
      </c>
      <c r="D72" s="71">
        <v>2</v>
      </c>
      <c r="E72" s="71" t="s">
        <v>131</v>
      </c>
      <c r="F72" s="76">
        <f>2080*'Budget Parameters'!B4</f>
        <v>2485.808</v>
      </c>
      <c r="G72" s="145">
        <f>F72*D72</f>
        <v>4971.616</v>
      </c>
      <c r="H72" s="145">
        <f>G72</f>
        <v>4971.616</v>
      </c>
      <c r="I72" s="79"/>
      <c r="J72" s="79"/>
      <c r="K72" s="74">
        <v>0</v>
      </c>
      <c r="L72" s="74">
        <v>0</v>
      </c>
      <c r="M72" s="184">
        <f>K72*H72</f>
        <v>0</v>
      </c>
      <c r="N72" s="75">
        <f>L72*H72</f>
        <v>0</v>
      </c>
    </row>
    <row r="73" spans="1:1024" outlineLevel="1" x14ac:dyDescent="0.25">
      <c r="A73" s="84" t="s">
        <v>267</v>
      </c>
      <c r="B73" s="81" t="s">
        <v>268</v>
      </c>
      <c r="C73" s="70" t="s">
        <v>248</v>
      </c>
      <c r="D73" s="146">
        <f>D67*3</f>
        <v>3</v>
      </c>
      <c r="E73" s="71" t="s">
        <v>131</v>
      </c>
      <c r="F73" s="76">
        <f>208*'Budget Parameters'!B4</f>
        <v>248.58080000000001</v>
      </c>
      <c r="G73" s="145">
        <f>F73*D73</f>
        <v>745.74240000000009</v>
      </c>
      <c r="H73" s="145">
        <f>G73</f>
        <v>745.74240000000009</v>
      </c>
      <c r="I73" s="79" t="s">
        <v>423</v>
      </c>
      <c r="J73" s="73"/>
      <c r="K73" s="74">
        <v>0</v>
      </c>
      <c r="L73" s="74">
        <v>0</v>
      </c>
      <c r="M73" s="184">
        <f>K73*H73</f>
        <v>0</v>
      </c>
      <c r="N73" s="75">
        <f>L73*H73</f>
        <v>0</v>
      </c>
      <c r="O73" s="196"/>
    </row>
    <row r="74" spans="1:1024" outlineLevel="1" x14ac:dyDescent="0.25">
      <c r="A74" s="84" t="s">
        <v>269</v>
      </c>
      <c r="B74" s="81" t="s">
        <v>270</v>
      </c>
      <c r="C74" s="70" t="s">
        <v>271</v>
      </c>
      <c r="D74" s="78"/>
      <c r="E74" s="71"/>
      <c r="F74" s="76"/>
      <c r="G74" s="72"/>
      <c r="H74" s="72"/>
      <c r="I74" s="79"/>
      <c r="J74" s="79"/>
      <c r="K74" s="74">
        <v>0</v>
      </c>
      <c r="L74" s="74">
        <v>0</v>
      </c>
      <c r="M74" s="190">
        <f>K74*H74</f>
        <v>0</v>
      </c>
      <c r="N74" s="75">
        <f>L74*H74</f>
        <v>0</v>
      </c>
    </row>
    <row r="75" spans="1:1024" s="200" customFormat="1" ht="13" x14ac:dyDescent="0.3">
      <c r="A75" s="201" t="s">
        <v>142</v>
      </c>
      <c r="B75" s="202"/>
      <c r="C75" s="203"/>
      <c r="D75" s="204"/>
      <c r="E75" s="204"/>
      <c r="F75" s="206"/>
      <c r="G75" s="206">
        <f>SUM(G72:G74)</f>
        <v>5717.3584000000001</v>
      </c>
      <c r="H75" s="206">
        <f>SUM(H72:H74)</f>
        <v>5717.3584000000001</v>
      </c>
      <c r="I75" s="207"/>
      <c r="J75" s="207"/>
      <c r="K75" s="207"/>
      <c r="L75" s="207"/>
      <c r="M75" s="209">
        <f>SUM(M72:M74)</f>
        <v>0</v>
      </c>
      <c r="N75" s="209">
        <f>SUM(N72:N74)</f>
        <v>0</v>
      </c>
      <c r="O75" s="196"/>
      <c r="P75" s="196"/>
      <c r="Q75" s="196"/>
      <c r="R75" s="196"/>
      <c r="S75" s="196"/>
      <c r="T75" s="196"/>
      <c r="U75" s="196"/>
      <c r="V75" s="196"/>
      <c r="W75" s="196"/>
      <c r="X75" s="196"/>
      <c r="Y75" s="196"/>
      <c r="Z75" s="196"/>
      <c r="AA75" s="196"/>
      <c r="AB75" s="196"/>
      <c r="AC75" s="196"/>
      <c r="AD75" s="196"/>
      <c r="AE75" s="196"/>
      <c r="AF75" s="196"/>
      <c r="AG75" s="196"/>
      <c r="AH75" s="196"/>
      <c r="AI75" s="196"/>
      <c r="AJ75" s="196"/>
      <c r="AK75" s="196"/>
      <c r="AL75" s="196"/>
      <c r="AM75" s="196"/>
      <c r="AN75" s="196"/>
      <c r="AO75" s="196"/>
      <c r="AP75" s="196"/>
      <c r="AQ75" s="196"/>
      <c r="AR75" s="196"/>
      <c r="AS75" s="196"/>
      <c r="AT75" s="196"/>
      <c r="AU75" s="196"/>
      <c r="AV75" s="196"/>
      <c r="AW75" s="196"/>
      <c r="AX75" s="196"/>
      <c r="AY75" s="196"/>
      <c r="AZ75" s="196"/>
      <c r="BA75" s="196"/>
      <c r="BB75" s="196"/>
      <c r="BC75" s="196"/>
      <c r="BD75" s="196"/>
      <c r="BE75" s="196"/>
      <c r="BF75" s="196"/>
      <c r="BG75" s="196"/>
      <c r="BH75" s="196"/>
      <c r="BI75" s="196"/>
      <c r="BJ75" s="196"/>
      <c r="BK75" s="196"/>
      <c r="BL75" s="196"/>
      <c r="BM75" s="196"/>
      <c r="BN75" s="196"/>
      <c r="BO75" s="196"/>
      <c r="BP75" s="196"/>
      <c r="BQ75" s="196"/>
      <c r="BR75" s="196"/>
      <c r="BS75" s="196"/>
      <c r="BT75" s="196"/>
      <c r="BU75" s="196"/>
      <c r="BV75" s="196"/>
      <c r="BW75" s="196"/>
      <c r="BX75" s="196"/>
      <c r="BY75" s="196"/>
      <c r="BZ75" s="196"/>
      <c r="CA75" s="196"/>
      <c r="CB75" s="196"/>
      <c r="CC75" s="196"/>
      <c r="CD75" s="196"/>
      <c r="CE75" s="196"/>
      <c r="CF75" s="196"/>
      <c r="CG75" s="196"/>
      <c r="CH75" s="196"/>
      <c r="CI75" s="196"/>
      <c r="CJ75" s="196"/>
      <c r="CK75" s="196"/>
      <c r="CL75" s="196"/>
      <c r="CM75" s="196"/>
      <c r="CN75" s="196"/>
      <c r="CO75" s="196"/>
      <c r="CP75" s="196"/>
      <c r="CQ75" s="196"/>
      <c r="CR75" s="196"/>
      <c r="CS75" s="196"/>
      <c r="CT75" s="196"/>
      <c r="CU75" s="196"/>
      <c r="CV75" s="196"/>
      <c r="CW75" s="196"/>
      <c r="CX75" s="196"/>
      <c r="CY75" s="196"/>
      <c r="CZ75" s="196"/>
      <c r="DA75" s="196"/>
      <c r="DB75" s="196"/>
      <c r="DC75" s="196"/>
      <c r="DD75" s="196"/>
      <c r="DE75" s="196"/>
      <c r="DF75" s="196"/>
      <c r="DG75" s="196"/>
      <c r="DH75" s="196"/>
      <c r="DI75" s="196"/>
      <c r="DJ75" s="196"/>
      <c r="DK75" s="196"/>
      <c r="DL75" s="196"/>
      <c r="DM75" s="196"/>
      <c r="DN75" s="196"/>
      <c r="DO75" s="196"/>
      <c r="DP75" s="196"/>
      <c r="DQ75" s="196"/>
      <c r="DR75" s="196"/>
      <c r="DS75" s="196"/>
      <c r="DT75" s="196"/>
      <c r="DU75" s="196"/>
      <c r="DV75" s="196"/>
      <c r="DW75" s="196"/>
      <c r="DX75" s="196"/>
      <c r="DY75" s="196"/>
      <c r="DZ75" s="196"/>
      <c r="EA75" s="196"/>
      <c r="EB75" s="196"/>
      <c r="EC75" s="196"/>
      <c r="ED75" s="196"/>
      <c r="EE75" s="196"/>
      <c r="EF75" s="196"/>
      <c r="EG75" s="196"/>
      <c r="EH75" s="196"/>
      <c r="EI75" s="196"/>
      <c r="EJ75" s="196"/>
      <c r="EK75" s="196"/>
      <c r="EL75" s="196"/>
      <c r="EM75" s="196"/>
      <c r="EN75" s="196"/>
      <c r="EO75" s="196"/>
      <c r="EP75" s="196"/>
      <c r="EQ75" s="196"/>
      <c r="ER75" s="196"/>
      <c r="ES75" s="196"/>
      <c r="ET75" s="196"/>
      <c r="EU75" s="196"/>
      <c r="EV75" s="196"/>
      <c r="EW75" s="196"/>
      <c r="EX75" s="196"/>
      <c r="EY75" s="196"/>
      <c r="EZ75" s="196"/>
      <c r="FA75" s="196"/>
      <c r="FB75" s="196"/>
      <c r="FC75" s="196"/>
      <c r="FD75" s="196"/>
      <c r="FE75" s="196"/>
      <c r="FF75" s="196"/>
      <c r="FG75" s="196"/>
      <c r="FH75" s="196"/>
      <c r="FI75" s="196"/>
      <c r="FJ75" s="196"/>
      <c r="FK75" s="196"/>
      <c r="FL75" s="196"/>
      <c r="FM75" s="196"/>
      <c r="FN75" s="196"/>
      <c r="FO75" s="196"/>
      <c r="FP75" s="196"/>
      <c r="FQ75" s="196"/>
      <c r="FR75" s="196"/>
      <c r="FS75" s="196"/>
      <c r="FT75" s="196"/>
      <c r="FU75" s="196"/>
      <c r="FV75" s="196"/>
      <c r="FW75" s="196"/>
      <c r="FX75" s="196"/>
      <c r="FY75" s="196"/>
      <c r="FZ75" s="196"/>
      <c r="GA75" s="196"/>
      <c r="GB75" s="196"/>
      <c r="GC75" s="196"/>
      <c r="GD75" s="196"/>
      <c r="GE75" s="196"/>
      <c r="GF75" s="196"/>
      <c r="GG75" s="196"/>
      <c r="GH75" s="196"/>
      <c r="GI75" s="196"/>
      <c r="GJ75" s="196"/>
      <c r="GK75" s="196"/>
      <c r="GL75" s="196"/>
      <c r="GM75" s="196"/>
      <c r="GN75" s="196"/>
      <c r="GO75" s="196"/>
      <c r="GP75" s="196"/>
      <c r="GQ75" s="196"/>
      <c r="GR75" s="196"/>
      <c r="GS75" s="196"/>
      <c r="GT75" s="196"/>
      <c r="GU75" s="196"/>
      <c r="GV75" s="196"/>
      <c r="GW75" s="196"/>
      <c r="GX75" s="196"/>
      <c r="GY75" s="196"/>
      <c r="GZ75" s="196"/>
      <c r="HA75" s="196"/>
      <c r="HB75" s="196"/>
      <c r="HC75" s="196"/>
      <c r="HD75" s="196"/>
      <c r="HE75" s="196"/>
      <c r="HF75" s="196"/>
      <c r="HG75" s="196"/>
      <c r="HH75" s="196"/>
      <c r="HI75" s="196"/>
      <c r="HJ75" s="196"/>
      <c r="HK75" s="196"/>
      <c r="HL75" s="196"/>
      <c r="HM75" s="196"/>
      <c r="HN75" s="196"/>
      <c r="HO75" s="196"/>
      <c r="HP75" s="196"/>
      <c r="HQ75" s="196"/>
      <c r="HR75" s="196"/>
      <c r="HS75" s="196"/>
      <c r="HT75" s="196"/>
      <c r="HU75" s="196"/>
      <c r="HV75" s="196"/>
      <c r="HW75" s="196"/>
      <c r="HX75" s="196"/>
      <c r="HY75" s="196"/>
      <c r="HZ75" s="196"/>
      <c r="IA75" s="196"/>
      <c r="IB75" s="196"/>
      <c r="IC75" s="196"/>
      <c r="ID75" s="196"/>
      <c r="IE75" s="196"/>
      <c r="IF75" s="196"/>
      <c r="IG75" s="196"/>
      <c r="IH75" s="196"/>
      <c r="II75" s="196"/>
      <c r="IJ75" s="196"/>
      <c r="IK75" s="196"/>
      <c r="IL75" s="196"/>
      <c r="IM75" s="196"/>
      <c r="IN75" s="196"/>
      <c r="IO75" s="196"/>
      <c r="IP75" s="196"/>
      <c r="IQ75" s="196"/>
      <c r="IR75" s="196"/>
      <c r="IS75" s="196"/>
      <c r="IT75" s="196"/>
      <c r="IU75" s="196"/>
      <c r="IV75" s="196"/>
      <c r="IW75" s="196"/>
      <c r="IX75" s="196"/>
      <c r="IY75" s="196"/>
      <c r="IZ75" s="196"/>
      <c r="JA75" s="196"/>
      <c r="JB75" s="196"/>
      <c r="JC75" s="196"/>
      <c r="JD75" s="196"/>
      <c r="JE75" s="196"/>
      <c r="JF75" s="196"/>
      <c r="JG75" s="196"/>
      <c r="JH75" s="196"/>
      <c r="JI75" s="196"/>
      <c r="JJ75" s="196"/>
      <c r="JK75" s="196"/>
      <c r="JL75" s="196"/>
      <c r="JM75" s="196"/>
      <c r="JN75" s="196"/>
      <c r="JO75" s="196"/>
      <c r="JP75" s="196"/>
      <c r="JQ75" s="196"/>
      <c r="JR75" s="196"/>
      <c r="JS75" s="196"/>
      <c r="JT75" s="196"/>
      <c r="JU75" s="196"/>
      <c r="JV75" s="196"/>
      <c r="JW75" s="196"/>
      <c r="JX75" s="196"/>
      <c r="JY75" s="196"/>
      <c r="JZ75" s="196"/>
      <c r="KA75" s="196"/>
      <c r="KB75" s="196"/>
      <c r="KC75" s="196"/>
      <c r="KD75" s="196"/>
      <c r="KE75" s="196"/>
      <c r="KF75" s="196"/>
      <c r="KG75" s="196"/>
      <c r="KH75" s="196"/>
      <c r="KI75" s="196"/>
      <c r="KJ75" s="196"/>
      <c r="KK75" s="196"/>
      <c r="KL75" s="196"/>
      <c r="KM75" s="196"/>
      <c r="KN75" s="196"/>
      <c r="KO75" s="196"/>
      <c r="KP75" s="196"/>
      <c r="KQ75" s="196"/>
      <c r="KR75" s="196"/>
      <c r="KS75" s="196"/>
      <c r="KT75" s="196"/>
      <c r="KU75" s="196"/>
      <c r="KV75" s="196"/>
      <c r="KW75" s="196"/>
      <c r="KX75" s="196"/>
      <c r="KY75" s="196"/>
      <c r="KZ75" s="196"/>
      <c r="LA75" s="196"/>
      <c r="LB75" s="196"/>
      <c r="LC75" s="196"/>
      <c r="LD75" s="196"/>
      <c r="LE75" s="196"/>
      <c r="LF75" s="196"/>
      <c r="LG75" s="196"/>
      <c r="LH75" s="196"/>
      <c r="LI75" s="196"/>
      <c r="LJ75" s="196"/>
      <c r="LK75" s="196"/>
      <c r="LL75" s="196"/>
      <c r="LM75" s="196"/>
      <c r="LN75" s="196"/>
      <c r="LO75" s="196"/>
      <c r="LP75" s="196"/>
      <c r="LQ75" s="196"/>
      <c r="LR75" s="196"/>
      <c r="LS75" s="196"/>
      <c r="LT75" s="196"/>
      <c r="LU75" s="196"/>
      <c r="LV75" s="196"/>
      <c r="LW75" s="196"/>
      <c r="LX75" s="196"/>
      <c r="LY75" s="196"/>
      <c r="LZ75" s="196"/>
      <c r="MA75" s="196"/>
      <c r="MB75" s="196"/>
      <c r="MC75" s="196"/>
      <c r="MD75" s="196"/>
      <c r="ME75" s="196"/>
      <c r="MF75" s="196"/>
      <c r="MG75" s="196"/>
      <c r="MH75" s="196"/>
      <c r="MI75" s="196"/>
      <c r="MJ75" s="196"/>
      <c r="MK75" s="196"/>
      <c r="ML75" s="196"/>
      <c r="MM75" s="196"/>
      <c r="MN75" s="196"/>
      <c r="MO75" s="196"/>
      <c r="MP75" s="196"/>
      <c r="MQ75" s="196"/>
      <c r="MR75" s="196"/>
      <c r="MS75" s="196"/>
      <c r="MT75" s="196"/>
      <c r="MU75" s="196"/>
      <c r="MV75" s="196"/>
      <c r="MW75" s="196"/>
      <c r="MX75" s="196"/>
      <c r="MY75" s="196"/>
      <c r="MZ75" s="196"/>
      <c r="NA75" s="196"/>
      <c r="NB75" s="196"/>
      <c r="NC75" s="196"/>
      <c r="ND75" s="196"/>
      <c r="NE75" s="196"/>
      <c r="NF75" s="196"/>
      <c r="NG75" s="196"/>
      <c r="NH75" s="196"/>
      <c r="NI75" s="196"/>
      <c r="NJ75" s="196"/>
      <c r="NK75" s="196"/>
      <c r="NL75" s="196"/>
      <c r="NM75" s="196"/>
      <c r="NN75" s="196"/>
      <c r="NO75" s="196"/>
      <c r="NP75" s="196"/>
      <c r="NQ75" s="196"/>
      <c r="NR75" s="196"/>
      <c r="NS75" s="196"/>
      <c r="NT75" s="196"/>
      <c r="NU75" s="196"/>
      <c r="NV75" s="196"/>
      <c r="NW75" s="196"/>
      <c r="NX75" s="196"/>
      <c r="NY75" s="196"/>
      <c r="NZ75" s="196"/>
      <c r="OA75" s="196"/>
      <c r="OB75" s="196"/>
      <c r="OC75" s="196"/>
      <c r="OD75" s="196"/>
      <c r="OE75" s="196"/>
      <c r="OF75" s="196"/>
      <c r="OG75" s="196"/>
      <c r="OH75" s="196"/>
      <c r="OI75" s="196"/>
      <c r="OJ75" s="196"/>
      <c r="OK75" s="196"/>
      <c r="OL75" s="196"/>
      <c r="OM75" s="196"/>
      <c r="ON75" s="196"/>
      <c r="OO75" s="196"/>
      <c r="OP75" s="196"/>
      <c r="OQ75" s="196"/>
      <c r="OR75" s="196"/>
      <c r="OS75" s="196"/>
      <c r="OT75" s="196"/>
      <c r="OU75" s="196"/>
      <c r="OV75" s="196"/>
      <c r="OW75" s="196"/>
      <c r="OX75" s="196"/>
      <c r="OY75" s="196"/>
      <c r="OZ75" s="196"/>
      <c r="PA75" s="196"/>
      <c r="PB75" s="196"/>
      <c r="PC75" s="196"/>
      <c r="PD75" s="196"/>
      <c r="PE75" s="196"/>
      <c r="PF75" s="196"/>
      <c r="PG75" s="196"/>
      <c r="PH75" s="196"/>
      <c r="PI75" s="196"/>
      <c r="PJ75" s="196"/>
      <c r="PK75" s="196"/>
      <c r="PL75" s="196"/>
      <c r="PM75" s="196"/>
      <c r="PN75" s="196"/>
      <c r="PO75" s="196"/>
      <c r="PP75" s="196"/>
      <c r="PQ75" s="196"/>
      <c r="PR75" s="196"/>
      <c r="PS75" s="196"/>
      <c r="PT75" s="196"/>
      <c r="PU75" s="196"/>
      <c r="PV75" s="196"/>
      <c r="PW75" s="196"/>
      <c r="PX75" s="196"/>
      <c r="PY75" s="196"/>
      <c r="PZ75" s="196"/>
      <c r="QA75" s="196"/>
      <c r="QB75" s="196"/>
      <c r="QC75" s="196"/>
      <c r="QD75" s="196"/>
      <c r="QE75" s="196"/>
      <c r="QF75" s="196"/>
      <c r="QG75" s="196"/>
      <c r="QH75" s="196"/>
      <c r="QI75" s="196"/>
      <c r="QJ75" s="196"/>
      <c r="QK75" s="196"/>
      <c r="QL75" s="196"/>
      <c r="QM75" s="196"/>
      <c r="QN75" s="196"/>
      <c r="QO75" s="196"/>
      <c r="QP75" s="196"/>
      <c r="QQ75" s="196"/>
      <c r="QR75" s="196"/>
      <c r="QS75" s="196"/>
      <c r="QT75" s="196"/>
      <c r="QU75" s="196"/>
      <c r="QV75" s="196"/>
      <c r="QW75" s="196"/>
      <c r="QX75" s="196"/>
      <c r="QY75" s="196"/>
      <c r="QZ75" s="196"/>
      <c r="RA75" s="196"/>
      <c r="RB75" s="196"/>
      <c r="RC75" s="196"/>
      <c r="RD75" s="196"/>
      <c r="RE75" s="196"/>
      <c r="RF75" s="196"/>
      <c r="RG75" s="196"/>
      <c r="RH75" s="196"/>
      <c r="RI75" s="196"/>
      <c r="RJ75" s="196"/>
      <c r="RK75" s="196"/>
      <c r="RL75" s="196"/>
      <c r="RM75" s="196"/>
      <c r="RN75" s="196"/>
      <c r="RO75" s="196"/>
      <c r="RP75" s="196"/>
      <c r="RQ75" s="196"/>
      <c r="RR75" s="196"/>
      <c r="RS75" s="196"/>
      <c r="RT75" s="196"/>
      <c r="RU75" s="196"/>
      <c r="RV75" s="196"/>
      <c r="RW75" s="196"/>
      <c r="RX75" s="196"/>
      <c r="RY75" s="196"/>
      <c r="RZ75" s="196"/>
      <c r="SA75" s="196"/>
      <c r="SB75" s="196"/>
      <c r="SC75" s="196"/>
      <c r="SD75" s="196"/>
      <c r="SE75" s="196"/>
      <c r="SF75" s="196"/>
      <c r="SG75" s="196"/>
      <c r="SH75" s="196"/>
      <c r="SI75" s="196"/>
      <c r="SJ75" s="196"/>
      <c r="SK75" s="196"/>
      <c r="SL75" s="196"/>
      <c r="SM75" s="196"/>
      <c r="SN75" s="196"/>
      <c r="SO75" s="196"/>
      <c r="SP75" s="196"/>
      <c r="SQ75" s="196"/>
      <c r="SR75" s="196"/>
      <c r="SS75" s="196"/>
      <c r="ST75" s="196"/>
      <c r="SU75" s="196"/>
      <c r="SV75" s="196"/>
      <c r="SW75" s="196"/>
      <c r="SX75" s="196"/>
      <c r="SY75" s="196"/>
      <c r="SZ75" s="196"/>
      <c r="TA75" s="196"/>
      <c r="TB75" s="196"/>
      <c r="TC75" s="196"/>
      <c r="TD75" s="196"/>
      <c r="TE75" s="196"/>
      <c r="TF75" s="196"/>
      <c r="TG75" s="196"/>
      <c r="TH75" s="196"/>
      <c r="TI75" s="196"/>
      <c r="TJ75" s="196"/>
      <c r="TK75" s="196"/>
      <c r="TL75" s="196"/>
      <c r="TM75" s="196"/>
      <c r="TN75" s="196"/>
      <c r="TO75" s="196"/>
      <c r="TP75" s="196"/>
      <c r="TQ75" s="196"/>
      <c r="TR75" s="196"/>
      <c r="TS75" s="196"/>
      <c r="TT75" s="196"/>
      <c r="TU75" s="196"/>
      <c r="TV75" s="196"/>
      <c r="TW75" s="196"/>
      <c r="TX75" s="196"/>
      <c r="TY75" s="196"/>
      <c r="TZ75" s="196"/>
      <c r="UA75" s="196"/>
      <c r="UB75" s="196"/>
      <c r="UC75" s="196"/>
      <c r="UD75" s="196"/>
      <c r="UE75" s="196"/>
      <c r="UF75" s="196"/>
      <c r="UG75" s="196"/>
      <c r="UH75" s="196"/>
      <c r="UI75" s="196"/>
      <c r="UJ75" s="196"/>
      <c r="UK75" s="196"/>
      <c r="UL75" s="196"/>
      <c r="UM75" s="196"/>
      <c r="UN75" s="196"/>
      <c r="UO75" s="196"/>
      <c r="UP75" s="196"/>
      <c r="UQ75" s="196"/>
      <c r="UR75" s="196"/>
      <c r="US75" s="196"/>
      <c r="UT75" s="196"/>
      <c r="UU75" s="196"/>
      <c r="UV75" s="196"/>
      <c r="UW75" s="196"/>
      <c r="UX75" s="196"/>
      <c r="UY75" s="196"/>
      <c r="UZ75" s="196"/>
      <c r="VA75" s="196"/>
      <c r="VB75" s="196"/>
      <c r="VC75" s="196"/>
      <c r="VD75" s="196"/>
      <c r="VE75" s="196"/>
      <c r="VF75" s="196"/>
      <c r="VG75" s="196"/>
      <c r="VH75" s="196"/>
      <c r="VI75" s="196"/>
      <c r="VJ75" s="196"/>
      <c r="VK75" s="196"/>
      <c r="VL75" s="196"/>
      <c r="VM75" s="196"/>
      <c r="VN75" s="196"/>
      <c r="VO75" s="196"/>
      <c r="VP75" s="196"/>
      <c r="VQ75" s="196"/>
      <c r="VR75" s="196"/>
      <c r="VS75" s="196"/>
      <c r="VT75" s="196"/>
      <c r="VU75" s="196"/>
      <c r="VV75" s="196"/>
      <c r="VW75" s="196"/>
      <c r="VX75" s="196"/>
      <c r="VY75" s="196"/>
      <c r="VZ75" s="196"/>
      <c r="WA75" s="196"/>
      <c r="WB75" s="196"/>
      <c r="WC75" s="196"/>
      <c r="WD75" s="196"/>
      <c r="WE75" s="196"/>
      <c r="WF75" s="196"/>
      <c r="WG75" s="196"/>
      <c r="WH75" s="196"/>
      <c r="WI75" s="196"/>
      <c r="WJ75" s="196"/>
      <c r="WK75" s="196"/>
      <c r="WL75" s="196"/>
      <c r="WM75" s="196"/>
      <c r="WN75" s="196"/>
      <c r="WO75" s="196"/>
      <c r="WP75" s="196"/>
      <c r="WQ75" s="196"/>
      <c r="WR75" s="196"/>
      <c r="WS75" s="196"/>
      <c r="WT75" s="196"/>
      <c r="WU75" s="196"/>
      <c r="WV75" s="196"/>
      <c r="WW75" s="196"/>
      <c r="WX75" s="196"/>
      <c r="WY75" s="196"/>
      <c r="WZ75" s="196"/>
      <c r="XA75" s="196"/>
      <c r="XB75" s="196"/>
      <c r="XC75" s="196"/>
      <c r="XD75" s="196"/>
      <c r="XE75" s="196"/>
      <c r="XF75" s="196"/>
      <c r="XG75" s="196"/>
      <c r="XH75" s="196"/>
      <c r="XI75" s="196"/>
      <c r="XJ75" s="196"/>
      <c r="XK75" s="196"/>
      <c r="XL75" s="196"/>
      <c r="XM75" s="196"/>
      <c r="XN75" s="196"/>
      <c r="XO75" s="196"/>
      <c r="XP75" s="196"/>
      <c r="XQ75" s="196"/>
      <c r="XR75" s="196"/>
      <c r="XS75" s="196"/>
      <c r="XT75" s="196"/>
      <c r="XU75" s="196"/>
      <c r="XV75" s="196"/>
      <c r="XW75" s="196"/>
      <c r="XX75" s="196"/>
      <c r="XY75" s="196"/>
      <c r="XZ75" s="196"/>
      <c r="YA75" s="196"/>
      <c r="YB75" s="196"/>
      <c r="YC75" s="196"/>
      <c r="YD75" s="196"/>
      <c r="YE75" s="196"/>
      <c r="YF75" s="196"/>
      <c r="YG75" s="196"/>
      <c r="YH75" s="196"/>
      <c r="YI75" s="196"/>
      <c r="YJ75" s="196"/>
      <c r="YK75" s="196"/>
      <c r="YL75" s="196"/>
      <c r="YM75" s="196"/>
      <c r="YN75" s="196"/>
      <c r="YO75" s="196"/>
      <c r="YP75" s="196"/>
      <c r="YQ75" s="196"/>
      <c r="YR75" s="196"/>
      <c r="YS75" s="196"/>
      <c r="YT75" s="196"/>
      <c r="YU75" s="196"/>
      <c r="YV75" s="196"/>
      <c r="YW75" s="196"/>
      <c r="YX75" s="196"/>
      <c r="YY75" s="196"/>
      <c r="YZ75" s="196"/>
      <c r="ZA75" s="196"/>
      <c r="ZB75" s="196"/>
      <c r="ZC75" s="196"/>
      <c r="ZD75" s="196"/>
      <c r="ZE75" s="196"/>
      <c r="ZF75" s="196"/>
      <c r="ZG75" s="196"/>
      <c r="ZH75" s="196"/>
      <c r="ZI75" s="196"/>
      <c r="ZJ75" s="196"/>
      <c r="ZK75" s="196"/>
      <c r="ZL75" s="196"/>
      <c r="ZM75" s="196"/>
      <c r="ZN75" s="196"/>
      <c r="ZO75" s="196"/>
      <c r="ZP75" s="196"/>
      <c r="ZQ75" s="196"/>
      <c r="ZR75" s="196"/>
      <c r="ZS75" s="196"/>
      <c r="ZT75" s="196"/>
      <c r="ZU75" s="196"/>
      <c r="ZV75" s="196"/>
      <c r="ZW75" s="196"/>
      <c r="ZX75" s="196"/>
      <c r="ZY75" s="196"/>
      <c r="ZZ75" s="196"/>
      <c r="AAA75" s="196"/>
      <c r="AAB75" s="196"/>
      <c r="AAC75" s="196"/>
      <c r="AAD75" s="196"/>
      <c r="AAE75" s="196"/>
      <c r="AAF75" s="196"/>
      <c r="AAG75" s="196"/>
      <c r="AAH75" s="196"/>
      <c r="AAI75" s="196"/>
      <c r="AAJ75" s="196"/>
      <c r="AAK75" s="196"/>
      <c r="AAL75" s="196"/>
      <c r="AAM75" s="196"/>
      <c r="AAN75" s="196"/>
      <c r="AAO75" s="196"/>
      <c r="AAP75" s="196"/>
      <c r="AAQ75" s="196"/>
      <c r="AAR75" s="196"/>
      <c r="AAS75" s="196"/>
      <c r="AAT75" s="196"/>
      <c r="AAU75" s="196"/>
      <c r="AAV75" s="196"/>
      <c r="AAW75" s="196"/>
      <c r="AAX75" s="196"/>
      <c r="AAY75" s="196"/>
      <c r="AAZ75" s="196"/>
      <c r="ABA75" s="196"/>
      <c r="ABB75" s="196"/>
      <c r="ABC75" s="196"/>
      <c r="ABD75" s="196"/>
      <c r="ABE75" s="196"/>
      <c r="ABF75" s="196"/>
      <c r="ABG75" s="196"/>
      <c r="ABH75" s="196"/>
      <c r="ABI75" s="196"/>
      <c r="ABJ75" s="196"/>
      <c r="ABK75" s="196"/>
      <c r="ABL75" s="196"/>
      <c r="ABM75" s="196"/>
      <c r="ABN75" s="196"/>
      <c r="ABO75" s="196"/>
      <c r="ABP75" s="196"/>
      <c r="ABQ75" s="196"/>
      <c r="ABR75" s="196"/>
      <c r="ABS75" s="196"/>
      <c r="ABT75" s="196"/>
      <c r="ABU75" s="196"/>
      <c r="ABV75" s="196"/>
      <c r="ABW75" s="196"/>
      <c r="ABX75" s="196"/>
      <c r="ABY75" s="196"/>
      <c r="ABZ75" s="196"/>
      <c r="ACA75" s="196"/>
      <c r="ACB75" s="196"/>
      <c r="ACC75" s="196"/>
      <c r="ACD75" s="196"/>
      <c r="ACE75" s="196"/>
      <c r="ACF75" s="196"/>
      <c r="ACG75" s="196"/>
      <c r="ACH75" s="196"/>
      <c r="ACI75" s="196"/>
      <c r="ACJ75" s="196"/>
      <c r="ACK75" s="196"/>
      <c r="ACL75" s="196"/>
      <c r="ACM75" s="196"/>
      <c r="ACN75" s="196"/>
      <c r="ACO75" s="196"/>
      <c r="ACP75" s="196"/>
      <c r="ACQ75" s="196"/>
      <c r="ACR75" s="196"/>
      <c r="ACS75" s="196"/>
      <c r="ACT75" s="196"/>
      <c r="ACU75" s="196"/>
      <c r="ACV75" s="196"/>
      <c r="ACW75" s="196"/>
      <c r="ACX75" s="196"/>
      <c r="ACY75" s="196"/>
      <c r="ACZ75" s="196"/>
      <c r="ADA75" s="196"/>
      <c r="ADB75" s="196"/>
      <c r="ADC75" s="196"/>
      <c r="ADD75" s="196"/>
      <c r="ADE75" s="196"/>
      <c r="ADF75" s="196"/>
      <c r="ADG75" s="196"/>
      <c r="ADH75" s="196"/>
      <c r="ADI75" s="196"/>
      <c r="ADJ75" s="196"/>
      <c r="ADK75" s="196"/>
      <c r="ADL75" s="196"/>
      <c r="ADM75" s="196"/>
      <c r="ADN75" s="196"/>
      <c r="ADO75" s="196"/>
      <c r="ADP75" s="196"/>
      <c r="ADQ75" s="196"/>
      <c r="ADR75" s="196"/>
      <c r="ADS75" s="196"/>
      <c r="ADT75" s="196"/>
      <c r="ADU75" s="196"/>
      <c r="ADV75" s="196"/>
      <c r="ADW75" s="196"/>
      <c r="ADX75" s="196"/>
      <c r="ADY75" s="196"/>
      <c r="ADZ75" s="196"/>
      <c r="AEA75" s="196"/>
      <c r="AEB75" s="196"/>
      <c r="AEC75" s="196"/>
      <c r="AED75" s="196"/>
      <c r="AEE75" s="196"/>
      <c r="AEF75" s="196"/>
      <c r="AEG75" s="196"/>
      <c r="AEH75" s="196"/>
      <c r="AEI75" s="196"/>
      <c r="AEJ75" s="196"/>
      <c r="AEK75" s="196"/>
      <c r="AEL75" s="196"/>
      <c r="AEM75" s="196"/>
      <c r="AEN75" s="196"/>
      <c r="AEO75" s="196"/>
      <c r="AEP75" s="196"/>
      <c r="AEQ75" s="196"/>
      <c r="AER75" s="196"/>
      <c r="AES75" s="196"/>
      <c r="AET75" s="196"/>
      <c r="AEU75" s="196"/>
      <c r="AEV75" s="196"/>
      <c r="AEW75" s="196"/>
      <c r="AEX75" s="196"/>
      <c r="AEY75" s="196"/>
      <c r="AEZ75" s="196"/>
      <c r="AFA75" s="196"/>
      <c r="AFB75" s="196"/>
      <c r="AFC75" s="196"/>
      <c r="AFD75" s="196"/>
      <c r="AFE75" s="196"/>
      <c r="AFF75" s="196"/>
      <c r="AFG75" s="196"/>
      <c r="AFH75" s="196"/>
      <c r="AFI75" s="196"/>
      <c r="AFJ75" s="196"/>
      <c r="AFK75" s="196"/>
      <c r="AFL75" s="196"/>
      <c r="AFM75" s="196"/>
      <c r="AFN75" s="196"/>
      <c r="AFO75" s="196"/>
      <c r="AFP75" s="196"/>
      <c r="AFQ75" s="196"/>
      <c r="AFR75" s="196"/>
      <c r="AFS75" s="196"/>
      <c r="AFT75" s="196"/>
      <c r="AFU75" s="196"/>
      <c r="AFV75" s="196"/>
      <c r="AFW75" s="196"/>
      <c r="AFX75" s="196"/>
      <c r="AFY75" s="196"/>
      <c r="AFZ75" s="196"/>
      <c r="AGA75" s="196"/>
      <c r="AGB75" s="196"/>
      <c r="AGC75" s="196"/>
      <c r="AGD75" s="196"/>
      <c r="AGE75" s="196"/>
      <c r="AGF75" s="196"/>
      <c r="AGG75" s="196"/>
      <c r="AGH75" s="196"/>
      <c r="AGI75" s="196"/>
      <c r="AGJ75" s="196"/>
      <c r="AGK75" s="196"/>
      <c r="AGL75" s="196"/>
      <c r="AGM75" s="196"/>
      <c r="AGN75" s="196"/>
      <c r="AGO75" s="196"/>
      <c r="AGP75" s="196"/>
      <c r="AGQ75" s="196"/>
      <c r="AGR75" s="196"/>
      <c r="AGS75" s="196"/>
      <c r="AGT75" s="196"/>
      <c r="AGU75" s="196"/>
      <c r="AGV75" s="196"/>
      <c r="AGW75" s="196"/>
      <c r="AGX75" s="196"/>
      <c r="AGY75" s="196"/>
      <c r="AGZ75" s="196"/>
      <c r="AHA75" s="196"/>
      <c r="AHB75" s="196"/>
      <c r="AHC75" s="196"/>
      <c r="AHD75" s="196"/>
      <c r="AHE75" s="196"/>
      <c r="AHF75" s="196"/>
      <c r="AHG75" s="196"/>
      <c r="AHH75" s="196"/>
      <c r="AHI75" s="196"/>
      <c r="AHJ75" s="196"/>
      <c r="AHK75" s="196"/>
      <c r="AHL75" s="196"/>
      <c r="AHM75" s="196"/>
      <c r="AHN75" s="196"/>
      <c r="AHO75" s="196"/>
      <c r="AHP75" s="196"/>
      <c r="AHQ75" s="196"/>
      <c r="AHR75" s="196"/>
      <c r="AHS75" s="196"/>
      <c r="AHT75" s="196"/>
      <c r="AHU75" s="196"/>
      <c r="AHV75" s="196"/>
      <c r="AHW75" s="196"/>
      <c r="AHX75" s="196"/>
      <c r="AHY75" s="196"/>
      <c r="AHZ75" s="196"/>
      <c r="AIA75" s="196"/>
      <c r="AIB75" s="196"/>
      <c r="AIC75" s="196"/>
      <c r="AID75" s="196"/>
      <c r="AIE75" s="196"/>
      <c r="AIF75" s="196"/>
      <c r="AIG75" s="196"/>
      <c r="AIH75" s="196"/>
      <c r="AII75" s="196"/>
      <c r="AIJ75" s="196"/>
      <c r="AIK75" s="196"/>
      <c r="AIL75" s="196"/>
      <c r="AIM75" s="196"/>
      <c r="AIN75" s="196"/>
      <c r="AIO75" s="196"/>
      <c r="AIP75" s="196"/>
      <c r="AIQ75" s="196"/>
      <c r="AIR75" s="196"/>
      <c r="AIS75" s="196"/>
      <c r="AIT75" s="196"/>
      <c r="AIU75" s="196"/>
      <c r="AIV75" s="196"/>
      <c r="AIW75" s="196"/>
      <c r="AIX75" s="196"/>
      <c r="AIY75" s="196"/>
      <c r="AIZ75" s="196"/>
      <c r="AJA75" s="196"/>
      <c r="AJB75" s="196"/>
      <c r="AJC75" s="196"/>
      <c r="AJD75" s="196"/>
      <c r="AJE75" s="196"/>
      <c r="AJF75" s="196"/>
      <c r="AJG75" s="196"/>
      <c r="AJH75" s="196"/>
      <c r="AJI75" s="196"/>
      <c r="AJJ75" s="196"/>
      <c r="AJK75" s="196"/>
      <c r="AJL75" s="196"/>
      <c r="AJM75" s="196"/>
      <c r="AJN75" s="196"/>
      <c r="AJO75" s="196"/>
      <c r="AJP75" s="196"/>
      <c r="AJQ75" s="196"/>
      <c r="AJR75" s="196"/>
      <c r="AJS75" s="196"/>
      <c r="AJT75" s="196"/>
      <c r="AJU75" s="196"/>
      <c r="AJV75" s="196"/>
      <c r="AJW75" s="196"/>
      <c r="AJX75" s="196"/>
      <c r="AJY75" s="196"/>
      <c r="AJZ75" s="196"/>
      <c r="AKA75" s="196"/>
      <c r="AKB75" s="196"/>
      <c r="AKC75" s="196"/>
      <c r="AKD75" s="196"/>
      <c r="AKE75" s="196"/>
      <c r="AKF75" s="196"/>
      <c r="AKG75" s="196"/>
      <c r="AKH75" s="196"/>
      <c r="AKI75" s="196"/>
      <c r="AKJ75" s="196"/>
      <c r="AKK75" s="196"/>
      <c r="AKL75" s="196"/>
      <c r="AKM75" s="196"/>
      <c r="AKN75" s="196"/>
      <c r="AKO75" s="196"/>
      <c r="AKP75" s="196"/>
      <c r="AKQ75" s="196"/>
      <c r="AKR75" s="196"/>
      <c r="AKS75" s="196"/>
      <c r="AKT75" s="196"/>
      <c r="AKU75" s="196"/>
      <c r="AKV75" s="196"/>
      <c r="AKW75" s="196"/>
      <c r="AKX75" s="196"/>
      <c r="AKY75" s="196"/>
      <c r="AKZ75" s="196"/>
      <c r="ALA75" s="196"/>
      <c r="ALB75" s="196"/>
      <c r="ALC75" s="196"/>
      <c r="ALD75" s="196"/>
      <c r="ALE75" s="196"/>
      <c r="ALF75" s="196"/>
      <c r="ALG75" s="196"/>
      <c r="ALH75" s="196"/>
      <c r="ALI75" s="196"/>
      <c r="ALJ75" s="196"/>
      <c r="ALK75" s="196"/>
      <c r="ALL75" s="196"/>
      <c r="ALM75" s="196"/>
      <c r="ALN75" s="196"/>
      <c r="ALO75" s="196"/>
      <c r="ALP75" s="196"/>
      <c r="ALQ75" s="196"/>
      <c r="ALR75" s="196"/>
      <c r="ALS75" s="196"/>
      <c r="ALT75" s="196"/>
      <c r="ALU75" s="196"/>
      <c r="ALV75" s="196"/>
      <c r="ALW75" s="196"/>
      <c r="ALX75" s="196"/>
      <c r="ALY75" s="196"/>
      <c r="ALZ75" s="196"/>
      <c r="AMA75" s="196"/>
      <c r="AMB75" s="196"/>
      <c r="AMC75" s="196"/>
      <c r="AMD75" s="196"/>
      <c r="AME75" s="196"/>
      <c r="AMF75" s="196"/>
      <c r="AMG75" s="196"/>
      <c r="AMH75" s="196"/>
      <c r="AMI75" s="196"/>
      <c r="AMJ75" s="196"/>
    </row>
    <row r="76" spans="1:1024" ht="15.5" x14ac:dyDescent="0.35">
      <c r="A76" s="63">
        <v>11</v>
      </c>
      <c r="B76" s="63" t="s">
        <v>272</v>
      </c>
      <c r="C76" s="64"/>
      <c r="D76" s="65"/>
      <c r="E76" s="65"/>
      <c r="F76" s="86"/>
      <c r="G76" s="87"/>
      <c r="H76" s="76"/>
      <c r="I76" s="68"/>
      <c r="J76" s="68"/>
      <c r="K76" s="68"/>
      <c r="L76" s="68"/>
      <c r="M76" s="75"/>
      <c r="N76" s="75"/>
    </row>
    <row r="77" spans="1:1024" outlineLevel="1" x14ac:dyDescent="0.25">
      <c r="A77" s="84" t="s">
        <v>273</v>
      </c>
      <c r="B77" s="81" t="s">
        <v>274</v>
      </c>
      <c r="C77" s="70" t="s">
        <v>166</v>
      </c>
      <c r="D77" s="71"/>
      <c r="E77" s="71" t="s">
        <v>70</v>
      </c>
      <c r="F77" s="145">
        <f>VLOOKUP(E77,'Budget Parameters'!$A$7:$B$18,2,FALSE())</f>
        <v>74.575347501435971</v>
      </c>
      <c r="G77" s="145">
        <f>D77*F77</f>
        <v>0</v>
      </c>
      <c r="H77" s="145">
        <f>G77+(G77*'Budget Parameters'!$C$22)</f>
        <v>0</v>
      </c>
      <c r="I77" s="79"/>
      <c r="J77" s="79"/>
      <c r="K77" s="74">
        <v>0</v>
      </c>
      <c r="L77" s="74">
        <v>0</v>
      </c>
      <c r="M77" s="186">
        <f t="shared" ref="M77:M82" si="19">K77*H77</f>
        <v>0</v>
      </c>
      <c r="N77" s="75">
        <f t="shared" ref="N77:N82" si="20">L77*H77</f>
        <v>0</v>
      </c>
    </row>
    <row r="78" spans="1:1024" outlineLevel="1" x14ac:dyDescent="0.25">
      <c r="A78" s="84" t="s">
        <v>275</v>
      </c>
      <c r="B78" s="81" t="s">
        <v>276</v>
      </c>
      <c r="C78" s="70" t="s">
        <v>277</v>
      </c>
      <c r="D78" s="71"/>
      <c r="E78" s="71" t="s">
        <v>278</v>
      </c>
      <c r="F78" s="72"/>
      <c r="G78" s="145">
        <f>D78*F78</f>
        <v>0</v>
      </c>
      <c r="H78" s="145">
        <f>G78</f>
        <v>0</v>
      </c>
      <c r="I78" s="79"/>
      <c r="J78" s="79"/>
      <c r="K78" s="74">
        <v>0</v>
      </c>
      <c r="L78" s="74">
        <v>0</v>
      </c>
      <c r="M78" s="186">
        <f t="shared" si="19"/>
        <v>0</v>
      </c>
      <c r="N78" s="75">
        <f t="shared" si="20"/>
        <v>0</v>
      </c>
    </row>
    <row r="79" spans="1:1024" outlineLevel="1" x14ac:dyDescent="0.25">
      <c r="A79" s="84" t="s">
        <v>279</v>
      </c>
      <c r="B79" s="81" t="s">
        <v>280</v>
      </c>
      <c r="C79" s="70" t="s">
        <v>166</v>
      </c>
      <c r="D79" s="71"/>
      <c r="E79" s="71" t="s">
        <v>278</v>
      </c>
      <c r="F79" s="76"/>
      <c r="G79" s="145">
        <f>D79*F79</f>
        <v>0</v>
      </c>
      <c r="H79" s="145">
        <f>G79</f>
        <v>0</v>
      </c>
      <c r="I79" s="79"/>
      <c r="J79" s="79"/>
      <c r="K79" s="74">
        <v>0</v>
      </c>
      <c r="L79" s="74">
        <v>0</v>
      </c>
      <c r="M79" s="186">
        <f t="shared" si="19"/>
        <v>0</v>
      </c>
      <c r="N79" s="75">
        <f t="shared" si="20"/>
        <v>0</v>
      </c>
    </row>
    <row r="80" spans="1:1024" outlineLevel="1" x14ac:dyDescent="0.25">
      <c r="A80" s="84" t="s">
        <v>281</v>
      </c>
      <c r="B80" s="81" t="s">
        <v>282</v>
      </c>
      <c r="C80" s="70" t="s">
        <v>166</v>
      </c>
      <c r="D80" s="71"/>
      <c r="E80" s="71" t="s">
        <v>278</v>
      </c>
      <c r="F80" s="76"/>
      <c r="G80" s="145">
        <f>D80*F80</f>
        <v>0</v>
      </c>
      <c r="H80" s="145">
        <f>G80</f>
        <v>0</v>
      </c>
      <c r="I80" s="79"/>
      <c r="J80" s="79"/>
      <c r="K80" s="74">
        <v>0</v>
      </c>
      <c r="L80" s="74">
        <v>0</v>
      </c>
      <c r="M80" s="186">
        <f t="shared" si="19"/>
        <v>0</v>
      </c>
      <c r="N80" s="75">
        <f t="shared" si="20"/>
        <v>0</v>
      </c>
    </row>
    <row r="81" spans="1:1024" outlineLevel="1" x14ac:dyDescent="0.25">
      <c r="A81" s="84" t="s">
        <v>283</v>
      </c>
      <c r="B81" s="81" t="s">
        <v>284</v>
      </c>
      <c r="C81" s="70" t="s">
        <v>166</v>
      </c>
      <c r="D81" s="71"/>
      <c r="E81" s="71" t="s">
        <v>278</v>
      </c>
      <c r="F81" s="76"/>
      <c r="G81" s="145">
        <f>D81*F81</f>
        <v>0</v>
      </c>
      <c r="H81" s="145">
        <f>G81</f>
        <v>0</v>
      </c>
      <c r="I81" s="79"/>
      <c r="J81" s="79"/>
      <c r="K81" s="74">
        <v>0</v>
      </c>
      <c r="L81" s="74">
        <v>0</v>
      </c>
      <c r="M81" s="186">
        <f t="shared" si="19"/>
        <v>0</v>
      </c>
      <c r="N81" s="75">
        <f t="shared" si="20"/>
        <v>0</v>
      </c>
    </row>
    <row r="82" spans="1:1024" ht="25" outlineLevel="1" x14ac:dyDescent="0.25">
      <c r="A82" s="84" t="s">
        <v>285</v>
      </c>
      <c r="B82" s="81" t="s">
        <v>286</v>
      </c>
      <c r="C82" s="70"/>
      <c r="D82" s="71"/>
      <c r="E82" s="71" t="s">
        <v>287</v>
      </c>
      <c r="F82" s="148">
        <f>'Budget Parameters'!C25</f>
        <v>0.09</v>
      </c>
      <c r="G82" s="72"/>
      <c r="H82" s="72"/>
      <c r="I82" s="79" t="s">
        <v>288</v>
      </c>
      <c r="J82" s="79"/>
      <c r="K82" s="74">
        <v>0</v>
      </c>
      <c r="L82" s="74">
        <v>0</v>
      </c>
      <c r="M82" s="186">
        <f t="shared" si="19"/>
        <v>0</v>
      </c>
      <c r="N82" s="75">
        <f t="shared" si="20"/>
        <v>0</v>
      </c>
    </row>
    <row r="83" spans="1:1024" s="200" customFormat="1" ht="13" x14ac:dyDescent="0.3">
      <c r="A83" s="201" t="s">
        <v>142</v>
      </c>
      <c r="B83" s="202"/>
      <c r="C83" s="203"/>
      <c r="D83" s="204"/>
      <c r="E83" s="204"/>
      <c r="F83" s="205"/>
      <c r="G83" s="206">
        <f>SUM(G77:G81)</f>
        <v>0</v>
      </c>
      <c r="H83" s="206">
        <f>SUM(H77:H81)</f>
        <v>0</v>
      </c>
      <c r="I83" s="207"/>
      <c r="J83" s="207"/>
      <c r="K83" s="207"/>
      <c r="L83" s="207"/>
      <c r="M83" s="209">
        <f>SUM(M77:M82)</f>
        <v>0</v>
      </c>
      <c r="N83" s="209">
        <f>SUM(N77:N82)</f>
        <v>0</v>
      </c>
      <c r="O83" s="196"/>
      <c r="P83" s="196"/>
      <c r="Q83" s="196"/>
      <c r="R83" s="196"/>
      <c r="S83" s="196"/>
      <c r="T83" s="196"/>
      <c r="U83" s="196"/>
      <c r="V83" s="196"/>
      <c r="W83" s="196"/>
      <c r="X83" s="196"/>
      <c r="Y83" s="196"/>
      <c r="Z83" s="196"/>
      <c r="AA83" s="196"/>
      <c r="AB83" s="196"/>
      <c r="AC83" s="196"/>
      <c r="AD83" s="196"/>
      <c r="AE83" s="196"/>
      <c r="AF83" s="196"/>
      <c r="AG83" s="196"/>
      <c r="AH83" s="196"/>
      <c r="AI83" s="196"/>
      <c r="AJ83" s="196"/>
      <c r="AK83" s="196"/>
      <c r="AL83" s="196"/>
      <c r="AM83" s="196"/>
      <c r="AN83" s="196"/>
      <c r="AO83" s="196"/>
      <c r="AP83" s="196"/>
      <c r="AQ83" s="196"/>
      <c r="AR83" s="196"/>
      <c r="AS83" s="196"/>
      <c r="AT83" s="196"/>
      <c r="AU83" s="196"/>
      <c r="AV83" s="196"/>
      <c r="AW83" s="196"/>
      <c r="AX83" s="196"/>
      <c r="AY83" s="196"/>
      <c r="AZ83" s="196"/>
      <c r="BA83" s="196"/>
      <c r="BB83" s="196"/>
      <c r="BC83" s="196"/>
      <c r="BD83" s="196"/>
      <c r="BE83" s="196"/>
      <c r="BF83" s="196"/>
      <c r="BG83" s="196"/>
      <c r="BH83" s="196"/>
      <c r="BI83" s="196"/>
      <c r="BJ83" s="196"/>
      <c r="BK83" s="196"/>
      <c r="BL83" s="196"/>
      <c r="BM83" s="196"/>
      <c r="BN83" s="196"/>
      <c r="BO83" s="196"/>
      <c r="BP83" s="196"/>
      <c r="BQ83" s="196"/>
      <c r="BR83" s="196"/>
      <c r="BS83" s="196"/>
      <c r="BT83" s="196"/>
      <c r="BU83" s="196"/>
      <c r="BV83" s="196"/>
      <c r="BW83" s="196"/>
      <c r="BX83" s="196"/>
      <c r="BY83" s="196"/>
      <c r="BZ83" s="196"/>
      <c r="CA83" s="196"/>
      <c r="CB83" s="196"/>
      <c r="CC83" s="196"/>
      <c r="CD83" s="196"/>
      <c r="CE83" s="196"/>
      <c r="CF83" s="196"/>
      <c r="CG83" s="196"/>
      <c r="CH83" s="196"/>
      <c r="CI83" s="196"/>
      <c r="CJ83" s="196"/>
      <c r="CK83" s="196"/>
      <c r="CL83" s="196"/>
      <c r="CM83" s="196"/>
      <c r="CN83" s="196"/>
      <c r="CO83" s="196"/>
      <c r="CP83" s="196"/>
      <c r="CQ83" s="196"/>
      <c r="CR83" s="196"/>
      <c r="CS83" s="196"/>
      <c r="CT83" s="196"/>
      <c r="CU83" s="196"/>
      <c r="CV83" s="196"/>
      <c r="CW83" s="196"/>
      <c r="CX83" s="196"/>
      <c r="CY83" s="196"/>
      <c r="CZ83" s="196"/>
      <c r="DA83" s="196"/>
      <c r="DB83" s="196"/>
      <c r="DC83" s="196"/>
      <c r="DD83" s="196"/>
      <c r="DE83" s="196"/>
      <c r="DF83" s="196"/>
      <c r="DG83" s="196"/>
      <c r="DH83" s="196"/>
      <c r="DI83" s="196"/>
      <c r="DJ83" s="196"/>
      <c r="DK83" s="196"/>
      <c r="DL83" s="196"/>
      <c r="DM83" s="196"/>
      <c r="DN83" s="196"/>
      <c r="DO83" s="196"/>
      <c r="DP83" s="196"/>
      <c r="DQ83" s="196"/>
      <c r="DR83" s="196"/>
      <c r="DS83" s="196"/>
      <c r="DT83" s="196"/>
      <c r="DU83" s="196"/>
      <c r="DV83" s="196"/>
      <c r="DW83" s="196"/>
      <c r="DX83" s="196"/>
      <c r="DY83" s="196"/>
      <c r="DZ83" s="196"/>
      <c r="EA83" s="196"/>
      <c r="EB83" s="196"/>
      <c r="EC83" s="196"/>
      <c r="ED83" s="196"/>
      <c r="EE83" s="196"/>
      <c r="EF83" s="196"/>
      <c r="EG83" s="196"/>
      <c r="EH83" s="196"/>
      <c r="EI83" s="196"/>
      <c r="EJ83" s="196"/>
      <c r="EK83" s="196"/>
      <c r="EL83" s="196"/>
      <c r="EM83" s="196"/>
      <c r="EN83" s="196"/>
      <c r="EO83" s="196"/>
      <c r="EP83" s="196"/>
      <c r="EQ83" s="196"/>
      <c r="ER83" s="196"/>
      <c r="ES83" s="196"/>
      <c r="ET83" s="196"/>
      <c r="EU83" s="196"/>
      <c r="EV83" s="196"/>
      <c r="EW83" s="196"/>
      <c r="EX83" s="196"/>
      <c r="EY83" s="196"/>
      <c r="EZ83" s="196"/>
      <c r="FA83" s="196"/>
      <c r="FB83" s="196"/>
      <c r="FC83" s="196"/>
      <c r="FD83" s="196"/>
      <c r="FE83" s="196"/>
      <c r="FF83" s="196"/>
      <c r="FG83" s="196"/>
      <c r="FH83" s="196"/>
      <c r="FI83" s="196"/>
      <c r="FJ83" s="196"/>
      <c r="FK83" s="196"/>
      <c r="FL83" s="196"/>
      <c r="FM83" s="196"/>
      <c r="FN83" s="196"/>
      <c r="FO83" s="196"/>
      <c r="FP83" s="196"/>
      <c r="FQ83" s="196"/>
      <c r="FR83" s="196"/>
      <c r="FS83" s="196"/>
      <c r="FT83" s="196"/>
      <c r="FU83" s="196"/>
      <c r="FV83" s="196"/>
      <c r="FW83" s="196"/>
      <c r="FX83" s="196"/>
      <c r="FY83" s="196"/>
      <c r="FZ83" s="196"/>
      <c r="GA83" s="196"/>
      <c r="GB83" s="196"/>
      <c r="GC83" s="196"/>
      <c r="GD83" s="196"/>
      <c r="GE83" s="196"/>
      <c r="GF83" s="196"/>
      <c r="GG83" s="196"/>
      <c r="GH83" s="196"/>
      <c r="GI83" s="196"/>
      <c r="GJ83" s="196"/>
      <c r="GK83" s="196"/>
      <c r="GL83" s="196"/>
      <c r="GM83" s="196"/>
      <c r="GN83" s="196"/>
      <c r="GO83" s="196"/>
      <c r="GP83" s="196"/>
      <c r="GQ83" s="196"/>
      <c r="GR83" s="196"/>
      <c r="GS83" s="196"/>
      <c r="GT83" s="196"/>
      <c r="GU83" s="196"/>
      <c r="GV83" s="196"/>
      <c r="GW83" s="196"/>
      <c r="GX83" s="196"/>
      <c r="GY83" s="196"/>
      <c r="GZ83" s="196"/>
      <c r="HA83" s="196"/>
      <c r="HB83" s="196"/>
      <c r="HC83" s="196"/>
      <c r="HD83" s="196"/>
      <c r="HE83" s="196"/>
      <c r="HF83" s="196"/>
      <c r="HG83" s="196"/>
      <c r="HH83" s="196"/>
      <c r="HI83" s="196"/>
      <c r="HJ83" s="196"/>
      <c r="HK83" s="196"/>
      <c r="HL83" s="196"/>
      <c r="HM83" s="196"/>
      <c r="HN83" s="196"/>
      <c r="HO83" s="196"/>
      <c r="HP83" s="196"/>
      <c r="HQ83" s="196"/>
      <c r="HR83" s="196"/>
      <c r="HS83" s="196"/>
      <c r="HT83" s="196"/>
      <c r="HU83" s="196"/>
      <c r="HV83" s="196"/>
      <c r="HW83" s="196"/>
      <c r="HX83" s="196"/>
      <c r="HY83" s="196"/>
      <c r="HZ83" s="196"/>
      <c r="IA83" s="196"/>
      <c r="IB83" s="196"/>
      <c r="IC83" s="196"/>
      <c r="ID83" s="196"/>
      <c r="IE83" s="196"/>
      <c r="IF83" s="196"/>
      <c r="IG83" s="196"/>
      <c r="IH83" s="196"/>
      <c r="II83" s="196"/>
      <c r="IJ83" s="196"/>
      <c r="IK83" s="196"/>
      <c r="IL83" s="196"/>
      <c r="IM83" s="196"/>
      <c r="IN83" s="196"/>
      <c r="IO83" s="196"/>
      <c r="IP83" s="196"/>
      <c r="IQ83" s="196"/>
      <c r="IR83" s="196"/>
      <c r="IS83" s="196"/>
      <c r="IT83" s="196"/>
      <c r="IU83" s="196"/>
      <c r="IV83" s="196"/>
      <c r="IW83" s="196"/>
      <c r="IX83" s="196"/>
      <c r="IY83" s="196"/>
      <c r="IZ83" s="196"/>
      <c r="JA83" s="196"/>
      <c r="JB83" s="196"/>
      <c r="JC83" s="196"/>
      <c r="JD83" s="196"/>
      <c r="JE83" s="196"/>
      <c r="JF83" s="196"/>
      <c r="JG83" s="196"/>
      <c r="JH83" s="196"/>
      <c r="JI83" s="196"/>
      <c r="JJ83" s="196"/>
      <c r="JK83" s="196"/>
      <c r="JL83" s="196"/>
      <c r="JM83" s="196"/>
      <c r="JN83" s="196"/>
      <c r="JO83" s="196"/>
      <c r="JP83" s="196"/>
      <c r="JQ83" s="196"/>
      <c r="JR83" s="196"/>
      <c r="JS83" s="196"/>
      <c r="JT83" s="196"/>
      <c r="JU83" s="196"/>
      <c r="JV83" s="196"/>
      <c r="JW83" s="196"/>
      <c r="JX83" s="196"/>
      <c r="JY83" s="196"/>
      <c r="JZ83" s="196"/>
      <c r="KA83" s="196"/>
      <c r="KB83" s="196"/>
      <c r="KC83" s="196"/>
      <c r="KD83" s="196"/>
      <c r="KE83" s="196"/>
      <c r="KF83" s="196"/>
      <c r="KG83" s="196"/>
      <c r="KH83" s="196"/>
      <c r="KI83" s="196"/>
      <c r="KJ83" s="196"/>
      <c r="KK83" s="196"/>
      <c r="KL83" s="196"/>
      <c r="KM83" s="196"/>
      <c r="KN83" s="196"/>
      <c r="KO83" s="196"/>
      <c r="KP83" s="196"/>
      <c r="KQ83" s="196"/>
      <c r="KR83" s="196"/>
      <c r="KS83" s="196"/>
      <c r="KT83" s="196"/>
      <c r="KU83" s="196"/>
      <c r="KV83" s="196"/>
      <c r="KW83" s="196"/>
      <c r="KX83" s="196"/>
      <c r="KY83" s="196"/>
      <c r="KZ83" s="196"/>
      <c r="LA83" s="196"/>
      <c r="LB83" s="196"/>
      <c r="LC83" s="196"/>
      <c r="LD83" s="196"/>
      <c r="LE83" s="196"/>
      <c r="LF83" s="196"/>
      <c r="LG83" s="196"/>
      <c r="LH83" s="196"/>
      <c r="LI83" s="196"/>
      <c r="LJ83" s="196"/>
      <c r="LK83" s="196"/>
      <c r="LL83" s="196"/>
      <c r="LM83" s="196"/>
      <c r="LN83" s="196"/>
      <c r="LO83" s="196"/>
      <c r="LP83" s="196"/>
      <c r="LQ83" s="196"/>
      <c r="LR83" s="196"/>
      <c r="LS83" s="196"/>
      <c r="LT83" s="196"/>
      <c r="LU83" s="196"/>
      <c r="LV83" s="196"/>
      <c r="LW83" s="196"/>
      <c r="LX83" s="196"/>
      <c r="LY83" s="196"/>
      <c r="LZ83" s="196"/>
      <c r="MA83" s="196"/>
      <c r="MB83" s="196"/>
      <c r="MC83" s="196"/>
      <c r="MD83" s="196"/>
      <c r="ME83" s="196"/>
      <c r="MF83" s="196"/>
      <c r="MG83" s="196"/>
      <c r="MH83" s="196"/>
      <c r="MI83" s="196"/>
      <c r="MJ83" s="196"/>
      <c r="MK83" s="196"/>
      <c r="ML83" s="196"/>
      <c r="MM83" s="196"/>
      <c r="MN83" s="196"/>
      <c r="MO83" s="196"/>
      <c r="MP83" s="196"/>
      <c r="MQ83" s="196"/>
      <c r="MR83" s="196"/>
      <c r="MS83" s="196"/>
      <c r="MT83" s="196"/>
      <c r="MU83" s="196"/>
      <c r="MV83" s="196"/>
      <c r="MW83" s="196"/>
      <c r="MX83" s="196"/>
      <c r="MY83" s="196"/>
      <c r="MZ83" s="196"/>
      <c r="NA83" s="196"/>
      <c r="NB83" s="196"/>
      <c r="NC83" s="196"/>
      <c r="ND83" s="196"/>
      <c r="NE83" s="196"/>
      <c r="NF83" s="196"/>
      <c r="NG83" s="196"/>
      <c r="NH83" s="196"/>
      <c r="NI83" s="196"/>
      <c r="NJ83" s="196"/>
      <c r="NK83" s="196"/>
      <c r="NL83" s="196"/>
      <c r="NM83" s="196"/>
      <c r="NN83" s="196"/>
      <c r="NO83" s="196"/>
      <c r="NP83" s="196"/>
      <c r="NQ83" s="196"/>
      <c r="NR83" s="196"/>
      <c r="NS83" s="196"/>
      <c r="NT83" s="196"/>
      <c r="NU83" s="196"/>
      <c r="NV83" s="196"/>
      <c r="NW83" s="196"/>
      <c r="NX83" s="196"/>
      <c r="NY83" s="196"/>
      <c r="NZ83" s="196"/>
      <c r="OA83" s="196"/>
      <c r="OB83" s="196"/>
      <c r="OC83" s="196"/>
      <c r="OD83" s="196"/>
      <c r="OE83" s="196"/>
      <c r="OF83" s="196"/>
      <c r="OG83" s="196"/>
      <c r="OH83" s="196"/>
      <c r="OI83" s="196"/>
      <c r="OJ83" s="196"/>
      <c r="OK83" s="196"/>
      <c r="OL83" s="196"/>
      <c r="OM83" s="196"/>
      <c r="ON83" s="196"/>
      <c r="OO83" s="196"/>
      <c r="OP83" s="196"/>
      <c r="OQ83" s="196"/>
      <c r="OR83" s="196"/>
      <c r="OS83" s="196"/>
      <c r="OT83" s="196"/>
      <c r="OU83" s="196"/>
      <c r="OV83" s="196"/>
      <c r="OW83" s="196"/>
      <c r="OX83" s="196"/>
      <c r="OY83" s="196"/>
      <c r="OZ83" s="196"/>
      <c r="PA83" s="196"/>
      <c r="PB83" s="196"/>
      <c r="PC83" s="196"/>
      <c r="PD83" s="196"/>
      <c r="PE83" s="196"/>
      <c r="PF83" s="196"/>
      <c r="PG83" s="196"/>
      <c r="PH83" s="196"/>
      <c r="PI83" s="196"/>
      <c r="PJ83" s="196"/>
      <c r="PK83" s="196"/>
      <c r="PL83" s="196"/>
      <c r="PM83" s="196"/>
      <c r="PN83" s="196"/>
      <c r="PO83" s="196"/>
      <c r="PP83" s="196"/>
      <c r="PQ83" s="196"/>
      <c r="PR83" s="196"/>
      <c r="PS83" s="196"/>
      <c r="PT83" s="196"/>
      <c r="PU83" s="196"/>
      <c r="PV83" s="196"/>
      <c r="PW83" s="196"/>
      <c r="PX83" s="196"/>
      <c r="PY83" s="196"/>
      <c r="PZ83" s="196"/>
      <c r="QA83" s="196"/>
      <c r="QB83" s="196"/>
      <c r="QC83" s="196"/>
      <c r="QD83" s="196"/>
      <c r="QE83" s="196"/>
      <c r="QF83" s="196"/>
      <c r="QG83" s="196"/>
      <c r="QH83" s="196"/>
      <c r="QI83" s="196"/>
      <c r="QJ83" s="196"/>
      <c r="QK83" s="196"/>
      <c r="QL83" s="196"/>
      <c r="QM83" s="196"/>
      <c r="QN83" s="196"/>
      <c r="QO83" s="196"/>
      <c r="QP83" s="196"/>
      <c r="QQ83" s="196"/>
      <c r="QR83" s="196"/>
      <c r="QS83" s="196"/>
      <c r="QT83" s="196"/>
      <c r="QU83" s="196"/>
      <c r="QV83" s="196"/>
      <c r="QW83" s="196"/>
      <c r="QX83" s="196"/>
      <c r="QY83" s="196"/>
      <c r="QZ83" s="196"/>
      <c r="RA83" s="196"/>
      <c r="RB83" s="196"/>
      <c r="RC83" s="196"/>
      <c r="RD83" s="196"/>
      <c r="RE83" s="196"/>
      <c r="RF83" s="196"/>
      <c r="RG83" s="196"/>
      <c r="RH83" s="196"/>
      <c r="RI83" s="196"/>
      <c r="RJ83" s="196"/>
      <c r="RK83" s="196"/>
      <c r="RL83" s="196"/>
      <c r="RM83" s="196"/>
      <c r="RN83" s="196"/>
      <c r="RO83" s="196"/>
      <c r="RP83" s="196"/>
      <c r="RQ83" s="196"/>
      <c r="RR83" s="196"/>
      <c r="RS83" s="196"/>
      <c r="RT83" s="196"/>
      <c r="RU83" s="196"/>
      <c r="RV83" s="196"/>
      <c r="RW83" s="196"/>
      <c r="RX83" s="196"/>
      <c r="RY83" s="196"/>
      <c r="RZ83" s="196"/>
      <c r="SA83" s="196"/>
      <c r="SB83" s="196"/>
      <c r="SC83" s="196"/>
      <c r="SD83" s="196"/>
      <c r="SE83" s="196"/>
      <c r="SF83" s="196"/>
      <c r="SG83" s="196"/>
      <c r="SH83" s="196"/>
      <c r="SI83" s="196"/>
      <c r="SJ83" s="196"/>
      <c r="SK83" s="196"/>
      <c r="SL83" s="196"/>
      <c r="SM83" s="196"/>
      <c r="SN83" s="196"/>
      <c r="SO83" s="196"/>
      <c r="SP83" s="196"/>
      <c r="SQ83" s="196"/>
      <c r="SR83" s="196"/>
      <c r="SS83" s="196"/>
      <c r="ST83" s="196"/>
      <c r="SU83" s="196"/>
      <c r="SV83" s="196"/>
      <c r="SW83" s="196"/>
      <c r="SX83" s="196"/>
      <c r="SY83" s="196"/>
      <c r="SZ83" s="196"/>
      <c r="TA83" s="196"/>
      <c r="TB83" s="196"/>
      <c r="TC83" s="196"/>
      <c r="TD83" s="196"/>
      <c r="TE83" s="196"/>
      <c r="TF83" s="196"/>
      <c r="TG83" s="196"/>
      <c r="TH83" s="196"/>
      <c r="TI83" s="196"/>
      <c r="TJ83" s="196"/>
      <c r="TK83" s="196"/>
      <c r="TL83" s="196"/>
      <c r="TM83" s="196"/>
      <c r="TN83" s="196"/>
      <c r="TO83" s="196"/>
      <c r="TP83" s="196"/>
      <c r="TQ83" s="196"/>
      <c r="TR83" s="196"/>
      <c r="TS83" s="196"/>
      <c r="TT83" s="196"/>
      <c r="TU83" s="196"/>
      <c r="TV83" s="196"/>
      <c r="TW83" s="196"/>
      <c r="TX83" s="196"/>
      <c r="TY83" s="196"/>
      <c r="TZ83" s="196"/>
      <c r="UA83" s="196"/>
      <c r="UB83" s="196"/>
      <c r="UC83" s="196"/>
      <c r="UD83" s="196"/>
      <c r="UE83" s="196"/>
      <c r="UF83" s="196"/>
      <c r="UG83" s="196"/>
      <c r="UH83" s="196"/>
      <c r="UI83" s="196"/>
      <c r="UJ83" s="196"/>
      <c r="UK83" s="196"/>
      <c r="UL83" s="196"/>
      <c r="UM83" s="196"/>
      <c r="UN83" s="196"/>
      <c r="UO83" s="196"/>
      <c r="UP83" s="196"/>
      <c r="UQ83" s="196"/>
      <c r="UR83" s="196"/>
      <c r="US83" s="196"/>
      <c r="UT83" s="196"/>
      <c r="UU83" s="196"/>
      <c r="UV83" s="196"/>
      <c r="UW83" s="196"/>
      <c r="UX83" s="196"/>
      <c r="UY83" s="196"/>
      <c r="UZ83" s="196"/>
      <c r="VA83" s="196"/>
      <c r="VB83" s="196"/>
      <c r="VC83" s="196"/>
      <c r="VD83" s="196"/>
      <c r="VE83" s="196"/>
      <c r="VF83" s="196"/>
      <c r="VG83" s="196"/>
      <c r="VH83" s="196"/>
      <c r="VI83" s="196"/>
      <c r="VJ83" s="196"/>
      <c r="VK83" s="196"/>
      <c r="VL83" s="196"/>
      <c r="VM83" s="196"/>
      <c r="VN83" s="196"/>
      <c r="VO83" s="196"/>
      <c r="VP83" s="196"/>
      <c r="VQ83" s="196"/>
      <c r="VR83" s="196"/>
      <c r="VS83" s="196"/>
      <c r="VT83" s="196"/>
      <c r="VU83" s="196"/>
      <c r="VV83" s="196"/>
      <c r="VW83" s="196"/>
      <c r="VX83" s="196"/>
      <c r="VY83" s="196"/>
      <c r="VZ83" s="196"/>
      <c r="WA83" s="196"/>
      <c r="WB83" s="196"/>
      <c r="WC83" s="196"/>
      <c r="WD83" s="196"/>
      <c r="WE83" s="196"/>
      <c r="WF83" s="196"/>
      <c r="WG83" s="196"/>
      <c r="WH83" s="196"/>
      <c r="WI83" s="196"/>
      <c r="WJ83" s="196"/>
      <c r="WK83" s="196"/>
      <c r="WL83" s="196"/>
      <c r="WM83" s="196"/>
      <c r="WN83" s="196"/>
      <c r="WO83" s="196"/>
      <c r="WP83" s="196"/>
      <c r="WQ83" s="196"/>
      <c r="WR83" s="196"/>
      <c r="WS83" s="196"/>
      <c r="WT83" s="196"/>
      <c r="WU83" s="196"/>
      <c r="WV83" s="196"/>
      <c r="WW83" s="196"/>
      <c r="WX83" s="196"/>
      <c r="WY83" s="196"/>
      <c r="WZ83" s="196"/>
      <c r="XA83" s="196"/>
      <c r="XB83" s="196"/>
      <c r="XC83" s="196"/>
      <c r="XD83" s="196"/>
      <c r="XE83" s="196"/>
      <c r="XF83" s="196"/>
      <c r="XG83" s="196"/>
      <c r="XH83" s="196"/>
      <c r="XI83" s="196"/>
      <c r="XJ83" s="196"/>
      <c r="XK83" s="196"/>
      <c r="XL83" s="196"/>
      <c r="XM83" s="196"/>
      <c r="XN83" s="196"/>
      <c r="XO83" s="196"/>
      <c r="XP83" s="196"/>
      <c r="XQ83" s="196"/>
      <c r="XR83" s="196"/>
      <c r="XS83" s="196"/>
      <c r="XT83" s="196"/>
      <c r="XU83" s="196"/>
      <c r="XV83" s="196"/>
      <c r="XW83" s="196"/>
      <c r="XX83" s="196"/>
      <c r="XY83" s="196"/>
      <c r="XZ83" s="196"/>
      <c r="YA83" s="196"/>
      <c r="YB83" s="196"/>
      <c r="YC83" s="196"/>
      <c r="YD83" s="196"/>
      <c r="YE83" s="196"/>
      <c r="YF83" s="196"/>
      <c r="YG83" s="196"/>
      <c r="YH83" s="196"/>
      <c r="YI83" s="196"/>
      <c r="YJ83" s="196"/>
      <c r="YK83" s="196"/>
      <c r="YL83" s="196"/>
      <c r="YM83" s="196"/>
      <c r="YN83" s="196"/>
      <c r="YO83" s="196"/>
      <c r="YP83" s="196"/>
      <c r="YQ83" s="196"/>
      <c r="YR83" s="196"/>
      <c r="YS83" s="196"/>
      <c r="YT83" s="196"/>
      <c r="YU83" s="196"/>
      <c r="YV83" s="196"/>
      <c r="YW83" s="196"/>
      <c r="YX83" s="196"/>
      <c r="YY83" s="196"/>
      <c r="YZ83" s="196"/>
      <c r="ZA83" s="196"/>
      <c r="ZB83" s="196"/>
      <c r="ZC83" s="196"/>
      <c r="ZD83" s="196"/>
      <c r="ZE83" s="196"/>
      <c r="ZF83" s="196"/>
      <c r="ZG83" s="196"/>
      <c r="ZH83" s="196"/>
      <c r="ZI83" s="196"/>
      <c r="ZJ83" s="196"/>
      <c r="ZK83" s="196"/>
      <c r="ZL83" s="196"/>
      <c r="ZM83" s="196"/>
      <c r="ZN83" s="196"/>
      <c r="ZO83" s="196"/>
      <c r="ZP83" s="196"/>
      <c r="ZQ83" s="196"/>
      <c r="ZR83" s="196"/>
      <c r="ZS83" s="196"/>
      <c r="ZT83" s="196"/>
      <c r="ZU83" s="196"/>
      <c r="ZV83" s="196"/>
      <c r="ZW83" s="196"/>
      <c r="ZX83" s="196"/>
      <c r="ZY83" s="196"/>
      <c r="ZZ83" s="196"/>
      <c r="AAA83" s="196"/>
      <c r="AAB83" s="196"/>
      <c r="AAC83" s="196"/>
      <c r="AAD83" s="196"/>
      <c r="AAE83" s="196"/>
      <c r="AAF83" s="196"/>
      <c r="AAG83" s="196"/>
      <c r="AAH83" s="196"/>
      <c r="AAI83" s="196"/>
      <c r="AAJ83" s="196"/>
      <c r="AAK83" s="196"/>
      <c r="AAL83" s="196"/>
      <c r="AAM83" s="196"/>
      <c r="AAN83" s="196"/>
      <c r="AAO83" s="196"/>
      <c r="AAP83" s="196"/>
      <c r="AAQ83" s="196"/>
      <c r="AAR83" s="196"/>
      <c r="AAS83" s="196"/>
      <c r="AAT83" s="196"/>
      <c r="AAU83" s="196"/>
      <c r="AAV83" s="196"/>
      <c r="AAW83" s="196"/>
      <c r="AAX83" s="196"/>
      <c r="AAY83" s="196"/>
      <c r="AAZ83" s="196"/>
      <c r="ABA83" s="196"/>
      <c r="ABB83" s="196"/>
      <c r="ABC83" s="196"/>
      <c r="ABD83" s="196"/>
      <c r="ABE83" s="196"/>
      <c r="ABF83" s="196"/>
      <c r="ABG83" s="196"/>
      <c r="ABH83" s="196"/>
      <c r="ABI83" s="196"/>
      <c r="ABJ83" s="196"/>
      <c r="ABK83" s="196"/>
      <c r="ABL83" s="196"/>
      <c r="ABM83" s="196"/>
      <c r="ABN83" s="196"/>
      <c r="ABO83" s="196"/>
      <c r="ABP83" s="196"/>
      <c r="ABQ83" s="196"/>
      <c r="ABR83" s="196"/>
      <c r="ABS83" s="196"/>
      <c r="ABT83" s="196"/>
      <c r="ABU83" s="196"/>
      <c r="ABV83" s="196"/>
      <c r="ABW83" s="196"/>
      <c r="ABX83" s="196"/>
      <c r="ABY83" s="196"/>
      <c r="ABZ83" s="196"/>
      <c r="ACA83" s="196"/>
      <c r="ACB83" s="196"/>
      <c r="ACC83" s="196"/>
      <c r="ACD83" s="196"/>
      <c r="ACE83" s="196"/>
      <c r="ACF83" s="196"/>
      <c r="ACG83" s="196"/>
      <c r="ACH83" s="196"/>
      <c r="ACI83" s="196"/>
      <c r="ACJ83" s="196"/>
      <c r="ACK83" s="196"/>
      <c r="ACL83" s="196"/>
      <c r="ACM83" s="196"/>
      <c r="ACN83" s="196"/>
      <c r="ACO83" s="196"/>
      <c r="ACP83" s="196"/>
      <c r="ACQ83" s="196"/>
      <c r="ACR83" s="196"/>
      <c r="ACS83" s="196"/>
      <c r="ACT83" s="196"/>
      <c r="ACU83" s="196"/>
      <c r="ACV83" s="196"/>
      <c r="ACW83" s="196"/>
      <c r="ACX83" s="196"/>
      <c r="ACY83" s="196"/>
      <c r="ACZ83" s="196"/>
      <c r="ADA83" s="196"/>
      <c r="ADB83" s="196"/>
      <c r="ADC83" s="196"/>
      <c r="ADD83" s="196"/>
      <c r="ADE83" s="196"/>
      <c r="ADF83" s="196"/>
      <c r="ADG83" s="196"/>
      <c r="ADH83" s="196"/>
      <c r="ADI83" s="196"/>
      <c r="ADJ83" s="196"/>
      <c r="ADK83" s="196"/>
      <c r="ADL83" s="196"/>
      <c r="ADM83" s="196"/>
      <c r="ADN83" s="196"/>
      <c r="ADO83" s="196"/>
      <c r="ADP83" s="196"/>
      <c r="ADQ83" s="196"/>
      <c r="ADR83" s="196"/>
      <c r="ADS83" s="196"/>
      <c r="ADT83" s="196"/>
      <c r="ADU83" s="196"/>
      <c r="ADV83" s="196"/>
      <c r="ADW83" s="196"/>
      <c r="ADX83" s="196"/>
      <c r="ADY83" s="196"/>
      <c r="ADZ83" s="196"/>
      <c r="AEA83" s="196"/>
      <c r="AEB83" s="196"/>
      <c r="AEC83" s="196"/>
      <c r="AED83" s="196"/>
      <c r="AEE83" s="196"/>
      <c r="AEF83" s="196"/>
      <c r="AEG83" s="196"/>
      <c r="AEH83" s="196"/>
      <c r="AEI83" s="196"/>
      <c r="AEJ83" s="196"/>
      <c r="AEK83" s="196"/>
      <c r="AEL83" s="196"/>
      <c r="AEM83" s="196"/>
      <c r="AEN83" s="196"/>
      <c r="AEO83" s="196"/>
      <c r="AEP83" s="196"/>
      <c r="AEQ83" s="196"/>
      <c r="AER83" s="196"/>
      <c r="AES83" s="196"/>
      <c r="AET83" s="196"/>
      <c r="AEU83" s="196"/>
      <c r="AEV83" s="196"/>
      <c r="AEW83" s="196"/>
      <c r="AEX83" s="196"/>
      <c r="AEY83" s="196"/>
      <c r="AEZ83" s="196"/>
      <c r="AFA83" s="196"/>
      <c r="AFB83" s="196"/>
      <c r="AFC83" s="196"/>
      <c r="AFD83" s="196"/>
      <c r="AFE83" s="196"/>
      <c r="AFF83" s="196"/>
      <c r="AFG83" s="196"/>
      <c r="AFH83" s="196"/>
      <c r="AFI83" s="196"/>
      <c r="AFJ83" s="196"/>
      <c r="AFK83" s="196"/>
      <c r="AFL83" s="196"/>
      <c r="AFM83" s="196"/>
      <c r="AFN83" s="196"/>
      <c r="AFO83" s="196"/>
      <c r="AFP83" s="196"/>
      <c r="AFQ83" s="196"/>
      <c r="AFR83" s="196"/>
      <c r="AFS83" s="196"/>
      <c r="AFT83" s="196"/>
      <c r="AFU83" s="196"/>
      <c r="AFV83" s="196"/>
      <c r="AFW83" s="196"/>
      <c r="AFX83" s="196"/>
      <c r="AFY83" s="196"/>
      <c r="AFZ83" s="196"/>
      <c r="AGA83" s="196"/>
      <c r="AGB83" s="196"/>
      <c r="AGC83" s="196"/>
      <c r="AGD83" s="196"/>
      <c r="AGE83" s="196"/>
      <c r="AGF83" s="196"/>
      <c r="AGG83" s="196"/>
      <c r="AGH83" s="196"/>
      <c r="AGI83" s="196"/>
      <c r="AGJ83" s="196"/>
      <c r="AGK83" s="196"/>
      <c r="AGL83" s="196"/>
      <c r="AGM83" s="196"/>
      <c r="AGN83" s="196"/>
      <c r="AGO83" s="196"/>
      <c r="AGP83" s="196"/>
      <c r="AGQ83" s="196"/>
      <c r="AGR83" s="196"/>
      <c r="AGS83" s="196"/>
      <c r="AGT83" s="196"/>
      <c r="AGU83" s="196"/>
      <c r="AGV83" s="196"/>
      <c r="AGW83" s="196"/>
      <c r="AGX83" s="196"/>
      <c r="AGY83" s="196"/>
      <c r="AGZ83" s="196"/>
      <c r="AHA83" s="196"/>
      <c r="AHB83" s="196"/>
      <c r="AHC83" s="196"/>
      <c r="AHD83" s="196"/>
      <c r="AHE83" s="196"/>
      <c r="AHF83" s="196"/>
      <c r="AHG83" s="196"/>
      <c r="AHH83" s="196"/>
      <c r="AHI83" s="196"/>
      <c r="AHJ83" s="196"/>
      <c r="AHK83" s="196"/>
      <c r="AHL83" s="196"/>
      <c r="AHM83" s="196"/>
      <c r="AHN83" s="196"/>
      <c r="AHO83" s="196"/>
      <c r="AHP83" s="196"/>
      <c r="AHQ83" s="196"/>
      <c r="AHR83" s="196"/>
      <c r="AHS83" s="196"/>
      <c r="AHT83" s="196"/>
      <c r="AHU83" s="196"/>
      <c r="AHV83" s="196"/>
      <c r="AHW83" s="196"/>
      <c r="AHX83" s="196"/>
      <c r="AHY83" s="196"/>
      <c r="AHZ83" s="196"/>
      <c r="AIA83" s="196"/>
      <c r="AIB83" s="196"/>
      <c r="AIC83" s="196"/>
      <c r="AID83" s="196"/>
      <c r="AIE83" s="196"/>
      <c r="AIF83" s="196"/>
      <c r="AIG83" s="196"/>
      <c r="AIH83" s="196"/>
      <c r="AII83" s="196"/>
      <c r="AIJ83" s="196"/>
      <c r="AIK83" s="196"/>
      <c r="AIL83" s="196"/>
      <c r="AIM83" s="196"/>
      <c r="AIN83" s="196"/>
      <c r="AIO83" s="196"/>
      <c r="AIP83" s="196"/>
      <c r="AIQ83" s="196"/>
      <c r="AIR83" s="196"/>
      <c r="AIS83" s="196"/>
      <c r="AIT83" s="196"/>
      <c r="AIU83" s="196"/>
      <c r="AIV83" s="196"/>
      <c r="AIW83" s="196"/>
      <c r="AIX83" s="196"/>
      <c r="AIY83" s="196"/>
      <c r="AIZ83" s="196"/>
      <c r="AJA83" s="196"/>
      <c r="AJB83" s="196"/>
      <c r="AJC83" s="196"/>
      <c r="AJD83" s="196"/>
      <c r="AJE83" s="196"/>
      <c r="AJF83" s="196"/>
      <c r="AJG83" s="196"/>
      <c r="AJH83" s="196"/>
      <c r="AJI83" s="196"/>
      <c r="AJJ83" s="196"/>
      <c r="AJK83" s="196"/>
      <c r="AJL83" s="196"/>
      <c r="AJM83" s="196"/>
      <c r="AJN83" s="196"/>
      <c r="AJO83" s="196"/>
      <c r="AJP83" s="196"/>
      <c r="AJQ83" s="196"/>
      <c r="AJR83" s="196"/>
      <c r="AJS83" s="196"/>
      <c r="AJT83" s="196"/>
      <c r="AJU83" s="196"/>
      <c r="AJV83" s="196"/>
      <c r="AJW83" s="196"/>
      <c r="AJX83" s="196"/>
      <c r="AJY83" s="196"/>
      <c r="AJZ83" s="196"/>
      <c r="AKA83" s="196"/>
      <c r="AKB83" s="196"/>
      <c r="AKC83" s="196"/>
      <c r="AKD83" s="196"/>
      <c r="AKE83" s="196"/>
      <c r="AKF83" s="196"/>
      <c r="AKG83" s="196"/>
      <c r="AKH83" s="196"/>
      <c r="AKI83" s="196"/>
      <c r="AKJ83" s="196"/>
      <c r="AKK83" s="196"/>
      <c r="AKL83" s="196"/>
      <c r="AKM83" s="196"/>
      <c r="AKN83" s="196"/>
      <c r="AKO83" s="196"/>
      <c r="AKP83" s="196"/>
      <c r="AKQ83" s="196"/>
      <c r="AKR83" s="196"/>
      <c r="AKS83" s="196"/>
      <c r="AKT83" s="196"/>
      <c r="AKU83" s="196"/>
      <c r="AKV83" s="196"/>
      <c r="AKW83" s="196"/>
      <c r="AKX83" s="196"/>
      <c r="AKY83" s="196"/>
      <c r="AKZ83" s="196"/>
      <c r="ALA83" s="196"/>
      <c r="ALB83" s="196"/>
      <c r="ALC83" s="196"/>
      <c r="ALD83" s="196"/>
      <c r="ALE83" s="196"/>
      <c r="ALF83" s="196"/>
      <c r="ALG83" s="196"/>
      <c r="ALH83" s="196"/>
      <c r="ALI83" s="196"/>
      <c r="ALJ83" s="196"/>
      <c r="ALK83" s="196"/>
      <c r="ALL83" s="196"/>
      <c r="ALM83" s="196"/>
      <c r="ALN83" s="196"/>
      <c r="ALO83" s="196"/>
      <c r="ALP83" s="196"/>
      <c r="ALQ83" s="196"/>
      <c r="ALR83" s="196"/>
      <c r="ALS83" s="196"/>
      <c r="ALT83" s="196"/>
      <c r="ALU83" s="196"/>
      <c r="ALV83" s="196"/>
      <c r="ALW83" s="196"/>
      <c r="ALX83" s="196"/>
      <c r="ALY83" s="196"/>
      <c r="ALZ83" s="196"/>
      <c r="AMA83" s="196"/>
      <c r="AMB83" s="196"/>
      <c r="AMC83" s="196"/>
      <c r="AMD83" s="196"/>
      <c r="AME83" s="196"/>
      <c r="AMF83" s="196"/>
      <c r="AMG83" s="196"/>
      <c r="AMH83" s="196"/>
      <c r="AMI83" s="196"/>
      <c r="AMJ83" s="196"/>
    </row>
    <row r="84" spans="1:1024" ht="15.5" x14ac:dyDescent="0.35">
      <c r="A84" s="63">
        <v>12</v>
      </c>
      <c r="B84" s="88" t="s">
        <v>289</v>
      </c>
      <c r="C84" s="64"/>
      <c r="D84" s="65"/>
      <c r="E84" s="65"/>
      <c r="F84" s="87"/>
      <c r="G84" s="87"/>
      <c r="H84" s="76"/>
      <c r="I84" s="79"/>
      <c r="J84" s="79"/>
      <c r="K84" s="79"/>
      <c r="L84" s="79"/>
      <c r="M84" s="75"/>
      <c r="N84" s="75"/>
    </row>
    <row r="85" spans="1:1024" outlineLevel="1" x14ac:dyDescent="0.25">
      <c r="A85" s="84" t="s">
        <v>290</v>
      </c>
      <c r="B85" s="81" t="s">
        <v>291</v>
      </c>
      <c r="C85" s="70" t="s">
        <v>292</v>
      </c>
      <c r="D85" s="71"/>
      <c r="E85" s="71"/>
      <c r="F85" s="76"/>
      <c r="G85" s="76">
        <f t="shared" ref="G85:H87" si="21">F85</f>
        <v>0</v>
      </c>
      <c r="H85" s="76">
        <f t="shared" si="21"/>
        <v>0</v>
      </c>
      <c r="I85" s="79"/>
      <c r="J85" s="79"/>
      <c r="K85" s="74">
        <v>0</v>
      </c>
      <c r="L85" s="74">
        <v>0</v>
      </c>
      <c r="M85" s="188">
        <f>K85*H85</f>
        <v>0</v>
      </c>
      <c r="N85" s="75">
        <f>L85*H85</f>
        <v>0</v>
      </c>
    </row>
    <row r="86" spans="1:1024" outlineLevel="1" x14ac:dyDescent="0.25">
      <c r="A86" s="84" t="s">
        <v>293</v>
      </c>
      <c r="B86" s="81" t="s">
        <v>294</v>
      </c>
      <c r="C86" s="70" t="s">
        <v>295</v>
      </c>
      <c r="D86" s="71"/>
      <c r="E86" s="71"/>
      <c r="F86" s="76"/>
      <c r="G86" s="76">
        <f t="shared" si="21"/>
        <v>0</v>
      </c>
      <c r="H86" s="76">
        <f t="shared" si="21"/>
        <v>0</v>
      </c>
      <c r="I86" s="79"/>
      <c r="J86" s="79"/>
      <c r="K86" s="74">
        <v>0</v>
      </c>
      <c r="L86" s="74">
        <v>0</v>
      </c>
      <c r="M86" s="186">
        <f>K86*H86</f>
        <v>0</v>
      </c>
      <c r="N86" s="75">
        <f>L86*H86</f>
        <v>0</v>
      </c>
    </row>
    <row r="87" spans="1:1024" outlineLevel="1" x14ac:dyDescent="0.25">
      <c r="A87" s="84" t="s">
        <v>296</v>
      </c>
      <c r="B87" s="81" t="s">
        <v>297</v>
      </c>
      <c r="C87" s="70" t="s">
        <v>292</v>
      </c>
      <c r="D87" s="71"/>
      <c r="E87" s="71"/>
      <c r="F87" s="76"/>
      <c r="G87" s="76">
        <f t="shared" si="21"/>
        <v>0</v>
      </c>
      <c r="H87" s="76">
        <f t="shared" si="21"/>
        <v>0</v>
      </c>
      <c r="I87" s="79"/>
      <c r="J87" s="79"/>
      <c r="K87" s="74">
        <v>0</v>
      </c>
      <c r="L87" s="74">
        <v>0</v>
      </c>
      <c r="M87" s="186">
        <f>K87*H87</f>
        <v>0</v>
      </c>
      <c r="N87" s="75">
        <f>L87*H87</f>
        <v>0</v>
      </c>
    </row>
    <row r="88" spans="1:1024" ht="50" outlineLevel="1" x14ac:dyDescent="0.25">
      <c r="A88" s="84" t="s">
        <v>298</v>
      </c>
      <c r="B88" s="81" t="s">
        <v>299</v>
      </c>
      <c r="C88" s="70"/>
      <c r="D88" s="71"/>
      <c r="E88" s="71"/>
      <c r="F88" s="76"/>
      <c r="G88" s="76"/>
      <c r="H88" s="76"/>
      <c r="I88" s="79" t="s">
        <v>300</v>
      </c>
      <c r="J88" s="79"/>
      <c r="K88" s="74">
        <v>0</v>
      </c>
      <c r="L88" s="74">
        <v>0</v>
      </c>
      <c r="M88" s="186">
        <f>K88*H88</f>
        <v>0</v>
      </c>
      <c r="N88" s="75">
        <f>L88*H88</f>
        <v>0</v>
      </c>
    </row>
    <row r="89" spans="1:1024" ht="25" outlineLevel="1" x14ac:dyDescent="0.25">
      <c r="A89" s="84" t="s">
        <v>301</v>
      </c>
      <c r="B89" s="81" t="s">
        <v>302</v>
      </c>
      <c r="C89" s="70"/>
      <c r="D89" s="71"/>
      <c r="E89" s="71" t="s">
        <v>287</v>
      </c>
      <c r="F89" s="148">
        <f>'Budget Parameters'!C24</f>
        <v>0.21</v>
      </c>
      <c r="G89" s="145">
        <f>F89*SUBTOTAL(9,G85:G87)</f>
        <v>0</v>
      </c>
      <c r="H89" s="145">
        <f>G89</f>
        <v>0</v>
      </c>
      <c r="I89" s="79" t="s">
        <v>288</v>
      </c>
      <c r="J89" s="79"/>
      <c r="K89" s="74">
        <v>0</v>
      </c>
      <c r="L89" s="74">
        <v>0</v>
      </c>
      <c r="M89" s="186">
        <f>K89*H89</f>
        <v>0</v>
      </c>
      <c r="N89" s="75">
        <f>L89*H89</f>
        <v>0</v>
      </c>
    </row>
    <row r="90" spans="1:1024" s="200" customFormat="1" ht="13" x14ac:dyDescent="0.3">
      <c r="A90" s="201" t="s">
        <v>142</v>
      </c>
      <c r="B90" s="202"/>
      <c r="C90" s="203"/>
      <c r="D90" s="204"/>
      <c r="E90" s="204"/>
      <c r="F90" s="206"/>
      <c r="G90" s="206">
        <f>SUM(G85:G89)</f>
        <v>0</v>
      </c>
      <c r="H90" s="206">
        <f>SUM(H85:H89)</f>
        <v>0</v>
      </c>
      <c r="I90" s="207"/>
      <c r="J90" s="207"/>
      <c r="K90" s="207"/>
      <c r="L90" s="207"/>
      <c r="M90" s="209">
        <f>SUM(M85:M89)</f>
        <v>0</v>
      </c>
      <c r="N90" s="209">
        <f>SUM(N85:N89)</f>
        <v>0</v>
      </c>
      <c r="O90" s="196"/>
      <c r="P90" s="196"/>
      <c r="Q90" s="196"/>
      <c r="R90" s="196"/>
      <c r="S90" s="196"/>
      <c r="T90" s="196"/>
      <c r="U90" s="196"/>
      <c r="V90" s="196"/>
      <c r="W90" s="196"/>
      <c r="X90" s="196"/>
      <c r="Y90" s="196"/>
      <c r="Z90" s="196"/>
      <c r="AA90" s="196"/>
      <c r="AB90" s="196"/>
      <c r="AC90" s="196"/>
      <c r="AD90" s="196"/>
      <c r="AE90" s="196"/>
      <c r="AF90" s="196"/>
      <c r="AG90" s="196"/>
      <c r="AH90" s="196"/>
      <c r="AI90" s="196"/>
      <c r="AJ90" s="196"/>
      <c r="AK90" s="196"/>
      <c r="AL90" s="196"/>
      <c r="AM90" s="196"/>
      <c r="AN90" s="196"/>
      <c r="AO90" s="196"/>
      <c r="AP90" s="196"/>
      <c r="AQ90" s="196"/>
      <c r="AR90" s="196"/>
      <c r="AS90" s="196"/>
      <c r="AT90" s="196"/>
      <c r="AU90" s="196"/>
      <c r="AV90" s="196"/>
      <c r="AW90" s="196"/>
      <c r="AX90" s="196"/>
      <c r="AY90" s="196"/>
      <c r="AZ90" s="196"/>
      <c r="BA90" s="196"/>
      <c r="BB90" s="196"/>
      <c r="BC90" s="196"/>
      <c r="BD90" s="196"/>
      <c r="BE90" s="196"/>
      <c r="BF90" s="196"/>
      <c r="BG90" s="196"/>
      <c r="BH90" s="196"/>
      <c r="BI90" s="196"/>
      <c r="BJ90" s="196"/>
      <c r="BK90" s="196"/>
      <c r="BL90" s="196"/>
      <c r="BM90" s="196"/>
      <c r="BN90" s="196"/>
      <c r="BO90" s="196"/>
      <c r="BP90" s="196"/>
      <c r="BQ90" s="196"/>
      <c r="BR90" s="196"/>
      <c r="BS90" s="196"/>
      <c r="BT90" s="196"/>
      <c r="BU90" s="196"/>
      <c r="BV90" s="196"/>
      <c r="BW90" s="196"/>
      <c r="BX90" s="196"/>
      <c r="BY90" s="196"/>
      <c r="BZ90" s="196"/>
      <c r="CA90" s="196"/>
      <c r="CB90" s="196"/>
      <c r="CC90" s="196"/>
      <c r="CD90" s="196"/>
      <c r="CE90" s="196"/>
      <c r="CF90" s="196"/>
      <c r="CG90" s="196"/>
      <c r="CH90" s="196"/>
      <c r="CI90" s="196"/>
      <c r="CJ90" s="196"/>
      <c r="CK90" s="196"/>
      <c r="CL90" s="196"/>
      <c r="CM90" s="196"/>
      <c r="CN90" s="196"/>
      <c r="CO90" s="196"/>
      <c r="CP90" s="196"/>
      <c r="CQ90" s="196"/>
      <c r="CR90" s="196"/>
      <c r="CS90" s="196"/>
      <c r="CT90" s="196"/>
      <c r="CU90" s="196"/>
      <c r="CV90" s="196"/>
      <c r="CW90" s="196"/>
      <c r="CX90" s="196"/>
      <c r="CY90" s="196"/>
      <c r="CZ90" s="196"/>
      <c r="DA90" s="196"/>
      <c r="DB90" s="196"/>
      <c r="DC90" s="196"/>
      <c r="DD90" s="196"/>
      <c r="DE90" s="196"/>
      <c r="DF90" s="196"/>
      <c r="DG90" s="196"/>
      <c r="DH90" s="196"/>
      <c r="DI90" s="196"/>
      <c r="DJ90" s="196"/>
      <c r="DK90" s="196"/>
      <c r="DL90" s="196"/>
      <c r="DM90" s="196"/>
      <c r="DN90" s="196"/>
      <c r="DO90" s="196"/>
      <c r="DP90" s="196"/>
      <c r="DQ90" s="196"/>
      <c r="DR90" s="196"/>
      <c r="DS90" s="196"/>
      <c r="DT90" s="196"/>
      <c r="DU90" s="196"/>
      <c r="DV90" s="196"/>
      <c r="DW90" s="196"/>
      <c r="DX90" s="196"/>
      <c r="DY90" s="196"/>
      <c r="DZ90" s="196"/>
      <c r="EA90" s="196"/>
      <c r="EB90" s="196"/>
      <c r="EC90" s="196"/>
      <c r="ED90" s="196"/>
      <c r="EE90" s="196"/>
      <c r="EF90" s="196"/>
      <c r="EG90" s="196"/>
      <c r="EH90" s="196"/>
      <c r="EI90" s="196"/>
      <c r="EJ90" s="196"/>
      <c r="EK90" s="196"/>
      <c r="EL90" s="196"/>
      <c r="EM90" s="196"/>
      <c r="EN90" s="196"/>
      <c r="EO90" s="196"/>
      <c r="EP90" s="196"/>
      <c r="EQ90" s="196"/>
      <c r="ER90" s="196"/>
      <c r="ES90" s="196"/>
      <c r="ET90" s="196"/>
      <c r="EU90" s="196"/>
      <c r="EV90" s="196"/>
      <c r="EW90" s="196"/>
      <c r="EX90" s="196"/>
      <c r="EY90" s="196"/>
      <c r="EZ90" s="196"/>
      <c r="FA90" s="196"/>
      <c r="FB90" s="196"/>
      <c r="FC90" s="196"/>
      <c r="FD90" s="196"/>
      <c r="FE90" s="196"/>
      <c r="FF90" s="196"/>
      <c r="FG90" s="196"/>
      <c r="FH90" s="196"/>
      <c r="FI90" s="196"/>
      <c r="FJ90" s="196"/>
      <c r="FK90" s="196"/>
      <c r="FL90" s="196"/>
      <c r="FM90" s="196"/>
      <c r="FN90" s="196"/>
      <c r="FO90" s="196"/>
      <c r="FP90" s="196"/>
      <c r="FQ90" s="196"/>
      <c r="FR90" s="196"/>
      <c r="FS90" s="196"/>
      <c r="FT90" s="196"/>
      <c r="FU90" s="196"/>
      <c r="FV90" s="196"/>
      <c r="FW90" s="196"/>
      <c r="FX90" s="196"/>
      <c r="FY90" s="196"/>
      <c r="FZ90" s="196"/>
      <c r="GA90" s="196"/>
      <c r="GB90" s="196"/>
      <c r="GC90" s="196"/>
      <c r="GD90" s="196"/>
      <c r="GE90" s="196"/>
      <c r="GF90" s="196"/>
      <c r="GG90" s="196"/>
      <c r="GH90" s="196"/>
      <c r="GI90" s="196"/>
      <c r="GJ90" s="196"/>
      <c r="GK90" s="196"/>
      <c r="GL90" s="196"/>
      <c r="GM90" s="196"/>
      <c r="GN90" s="196"/>
      <c r="GO90" s="196"/>
      <c r="GP90" s="196"/>
      <c r="GQ90" s="196"/>
      <c r="GR90" s="196"/>
      <c r="GS90" s="196"/>
      <c r="GT90" s="196"/>
      <c r="GU90" s="196"/>
      <c r="GV90" s="196"/>
      <c r="GW90" s="196"/>
      <c r="GX90" s="196"/>
      <c r="GY90" s="196"/>
      <c r="GZ90" s="196"/>
      <c r="HA90" s="196"/>
      <c r="HB90" s="196"/>
      <c r="HC90" s="196"/>
      <c r="HD90" s="196"/>
      <c r="HE90" s="196"/>
      <c r="HF90" s="196"/>
      <c r="HG90" s="196"/>
      <c r="HH90" s="196"/>
      <c r="HI90" s="196"/>
      <c r="HJ90" s="196"/>
      <c r="HK90" s="196"/>
      <c r="HL90" s="196"/>
      <c r="HM90" s="196"/>
      <c r="HN90" s="196"/>
      <c r="HO90" s="196"/>
      <c r="HP90" s="196"/>
      <c r="HQ90" s="196"/>
      <c r="HR90" s="196"/>
      <c r="HS90" s="196"/>
      <c r="HT90" s="196"/>
      <c r="HU90" s="196"/>
      <c r="HV90" s="196"/>
      <c r="HW90" s="196"/>
      <c r="HX90" s="196"/>
      <c r="HY90" s="196"/>
      <c r="HZ90" s="196"/>
      <c r="IA90" s="196"/>
      <c r="IB90" s="196"/>
      <c r="IC90" s="196"/>
      <c r="ID90" s="196"/>
      <c r="IE90" s="196"/>
      <c r="IF90" s="196"/>
      <c r="IG90" s="196"/>
      <c r="IH90" s="196"/>
      <c r="II90" s="196"/>
      <c r="IJ90" s="196"/>
      <c r="IK90" s="196"/>
      <c r="IL90" s="196"/>
      <c r="IM90" s="196"/>
      <c r="IN90" s="196"/>
      <c r="IO90" s="196"/>
      <c r="IP90" s="196"/>
      <c r="IQ90" s="196"/>
      <c r="IR90" s="196"/>
      <c r="IS90" s="196"/>
      <c r="IT90" s="196"/>
      <c r="IU90" s="196"/>
      <c r="IV90" s="196"/>
      <c r="IW90" s="196"/>
      <c r="IX90" s="196"/>
      <c r="IY90" s="196"/>
      <c r="IZ90" s="196"/>
      <c r="JA90" s="196"/>
      <c r="JB90" s="196"/>
      <c r="JC90" s="196"/>
      <c r="JD90" s="196"/>
      <c r="JE90" s="196"/>
      <c r="JF90" s="196"/>
      <c r="JG90" s="196"/>
      <c r="JH90" s="196"/>
      <c r="JI90" s="196"/>
      <c r="JJ90" s="196"/>
      <c r="JK90" s="196"/>
      <c r="JL90" s="196"/>
      <c r="JM90" s="196"/>
      <c r="JN90" s="196"/>
      <c r="JO90" s="196"/>
      <c r="JP90" s="196"/>
      <c r="JQ90" s="196"/>
      <c r="JR90" s="196"/>
      <c r="JS90" s="196"/>
      <c r="JT90" s="196"/>
      <c r="JU90" s="196"/>
      <c r="JV90" s="196"/>
      <c r="JW90" s="196"/>
      <c r="JX90" s="196"/>
      <c r="JY90" s="196"/>
      <c r="JZ90" s="196"/>
      <c r="KA90" s="196"/>
      <c r="KB90" s="196"/>
      <c r="KC90" s="196"/>
      <c r="KD90" s="196"/>
      <c r="KE90" s="196"/>
      <c r="KF90" s="196"/>
      <c r="KG90" s="196"/>
      <c r="KH90" s="196"/>
      <c r="KI90" s="196"/>
      <c r="KJ90" s="196"/>
      <c r="KK90" s="196"/>
      <c r="KL90" s="196"/>
      <c r="KM90" s="196"/>
      <c r="KN90" s="196"/>
      <c r="KO90" s="196"/>
      <c r="KP90" s="196"/>
      <c r="KQ90" s="196"/>
      <c r="KR90" s="196"/>
      <c r="KS90" s="196"/>
      <c r="KT90" s="196"/>
      <c r="KU90" s="196"/>
      <c r="KV90" s="196"/>
      <c r="KW90" s="196"/>
      <c r="KX90" s="196"/>
      <c r="KY90" s="196"/>
      <c r="KZ90" s="196"/>
      <c r="LA90" s="196"/>
      <c r="LB90" s="196"/>
      <c r="LC90" s="196"/>
      <c r="LD90" s="196"/>
      <c r="LE90" s="196"/>
      <c r="LF90" s="196"/>
      <c r="LG90" s="196"/>
      <c r="LH90" s="196"/>
      <c r="LI90" s="196"/>
      <c r="LJ90" s="196"/>
      <c r="LK90" s="196"/>
      <c r="LL90" s="196"/>
      <c r="LM90" s="196"/>
      <c r="LN90" s="196"/>
      <c r="LO90" s="196"/>
      <c r="LP90" s="196"/>
      <c r="LQ90" s="196"/>
      <c r="LR90" s="196"/>
      <c r="LS90" s="196"/>
      <c r="LT90" s="196"/>
      <c r="LU90" s="196"/>
      <c r="LV90" s="196"/>
      <c r="LW90" s="196"/>
      <c r="LX90" s="196"/>
      <c r="LY90" s="196"/>
      <c r="LZ90" s="196"/>
      <c r="MA90" s="196"/>
      <c r="MB90" s="196"/>
      <c r="MC90" s="196"/>
      <c r="MD90" s="196"/>
      <c r="ME90" s="196"/>
      <c r="MF90" s="196"/>
      <c r="MG90" s="196"/>
      <c r="MH90" s="196"/>
      <c r="MI90" s="196"/>
      <c r="MJ90" s="196"/>
      <c r="MK90" s="196"/>
      <c r="ML90" s="196"/>
      <c r="MM90" s="196"/>
      <c r="MN90" s="196"/>
      <c r="MO90" s="196"/>
      <c r="MP90" s="196"/>
      <c r="MQ90" s="196"/>
      <c r="MR90" s="196"/>
      <c r="MS90" s="196"/>
      <c r="MT90" s="196"/>
      <c r="MU90" s="196"/>
      <c r="MV90" s="196"/>
      <c r="MW90" s="196"/>
      <c r="MX90" s="196"/>
      <c r="MY90" s="196"/>
      <c r="MZ90" s="196"/>
      <c r="NA90" s="196"/>
      <c r="NB90" s="196"/>
      <c r="NC90" s="196"/>
      <c r="ND90" s="196"/>
      <c r="NE90" s="196"/>
      <c r="NF90" s="196"/>
      <c r="NG90" s="196"/>
      <c r="NH90" s="196"/>
      <c r="NI90" s="196"/>
      <c r="NJ90" s="196"/>
      <c r="NK90" s="196"/>
      <c r="NL90" s="196"/>
      <c r="NM90" s="196"/>
      <c r="NN90" s="196"/>
      <c r="NO90" s="196"/>
      <c r="NP90" s="196"/>
      <c r="NQ90" s="196"/>
      <c r="NR90" s="196"/>
      <c r="NS90" s="196"/>
      <c r="NT90" s="196"/>
      <c r="NU90" s="196"/>
      <c r="NV90" s="196"/>
      <c r="NW90" s="196"/>
      <c r="NX90" s="196"/>
      <c r="NY90" s="196"/>
      <c r="NZ90" s="196"/>
      <c r="OA90" s="196"/>
      <c r="OB90" s="196"/>
      <c r="OC90" s="196"/>
      <c r="OD90" s="196"/>
      <c r="OE90" s="196"/>
      <c r="OF90" s="196"/>
      <c r="OG90" s="196"/>
      <c r="OH90" s="196"/>
      <c r="OI90" s="196"/>
      <c r="OJ90" s="196"/>
      <c r="OK90" s="196"/>
      <c r="OL90" s="196"/>
      <c r="OM90" s="196"/>
      <c r="ON90" s="196"/>
      <c r="OO90" s="196"/>
      <c r="OP90" s="196"/>
      <c r="OQ90" s="196"/>
      <c r="OR90" s="196"/>
      <c r="OS90" s="196"/>
      <c r="OT90" s="196"/>
      <c r="OU90" s="196"/>
      <c r="OV90" s="196"/>
      <c r="OW90" s="196"/>
      <c r="OX90" s="196"/>
      <c r="OY90" s="196"/>
      <c r="OZ90" s="196"/>
      <c r="PA90" s="196"/>
      <c r="PB90" s="196"/>
      <c r="PC90" s="196"/>
      <c r="PD90" s="196"/>
      <c r="PE90" s="196"/>
      <c r="PF90" s="196"/>
      <c r="PG90" s="196"/>
      <c r="PH90" s="196"/>
      <c r="PI90" s="196"/>
      <c r="PJ90" s="196"/>
      <c r="PK90" s="196"/>
      <c r="PL90" s="196"/>
      <c r="PM90" s="196"/>
      <c r="PN90" s="196"/>
      <c r="PO90" s="196"/>
      <c r="PP90" s="196"/>
      <c r="PQ90" s="196"/>
      <c r="PR90" s="196"/>
      <c r="PS90" s="196"/>
      <c r="PT90" s="196"/>
      <c r="PU90" s="196"/>
      <c r="PV90" s="196"/>
      <c r="PW90" s="196"/>
      <c r="PX90" s="196"/>
      <c r="PY90" s="196"/>
      <c r="PZ90" s="196"/>
      <c r="QA90" s="196"/>
      <c r="QB90" s="196"/>
      <c r="QC90" s="196"/>
      <c r="QD90" s="196"/>
      <c r="QE90" s="196"/>
      <c r="QF90" s="196"/>
      <c r="QG90" s="196"/>
      <c r="QH90" s="196"/>
      <c r="QI90" s="196"/>
      <c r="QJ90" s="196"/>
      <c r="QK90" s="196"/>
      <c r="QL90" s="196"/>
      <c r="QM90" s="196"/>
      <c r="QN90" s="196"/>
      <c r="QO90" s="196"/>
      <c r="QP90" s="196"/>
      <c r="QQ90" s="196"/>
      <c r="QR90" s="196"/>
      <c r="QS90" s="196"/>
      <c r="QT90" s="196"/>
      <c r="QU90" s="196"/>
      <c r="QV90" s="196"/>
      <c r="QW90" s="196"/>
      <c r="QX90" s="196"/>
      <c r="QY90" s="196"/>
      <c r="QZ90" s="196"/>
      <c r="RA90" s="196"/>
      <c r="RB90" s="196"/>
      <c r="RC90" s="196"/>
      <c r="RD90" s="196"/>
      <c r="RE90" s="196"/>
      <c r="RF90" s="196"/>
      <c r="RG90" s="196"/>
      <c r="RH90" s="196"/>
      <c r="RI90" s="196"/>
      <c r="RJ90" s="196"/>
      <c r="RK90" s="196"/>
      <c r="RL90" s="196"/>
      <c r="RM90" s="196"/>
      <c r="RN90" s="196"/>
      <c r="RO90" s="196"/>
      <c r="RP90" s="196"/>
      <c r="RQ90" s="196"/>
      <c r="RR90" s="196"/>
      <c r="RS90" s="196"/>
      <c r="RT90" s="196"/>
      <c r="RU90" s="196"/>
      <c r="RV90" s="196"/>
      <c r="RW90" s="196"/>
      <c r="RX90" s="196"/>
      <c r="RY90" s="196"/>
      <c r="RZ90" s="196"/>
      <c r="SA90" s="196"/>
      <c r="SB90" s="196"/>
      <c r="SC90" s="196"/>
      <c r="SD90" s="196"/>
      <c r="SE90" s="196"/>
      <c r="SF90" s="196"/>
      <c r="SG90" s="196"/>
      <c r="SH90" s="196"/>
      <c r="SI90" s="196"/>
      <c r="SJ90" s="196"/>
      <c r="SK90" s="196"/>
      <c r="SL90" s="196"/>
      <c r="SM90" s="196"/>
      <c r="SN90" s="196"/>
      <c r="SO90" s="196"/>
      <c r="SP90" s="196"/>
      <c r="SQ90" s="196"/>
      <c r="SR90" s="196"/>
      <c r="SS90" s="196"/>
      <c r="ST90" s="196"/>
      <c r="SU90" s="196"/>
      <c r="SV90" s="196"/>
      <c r="SW90" s="196"/>
      <c r="SX90" s="196"/>
      <c r="SY90" s="196"/>
      <c r="SZ90" s="196"/>
      <c r="TA90" s="196"/>
      <c r="TB90" s="196"/>
      <c r="TC90" s="196"/>
      <c r="TD90" s="196"/>
      <c r="TE90" s="196"/>
      <c r="TF90" s="196"/>
      <c r="TG90" s="196"/>
      <c r="TH90" s="196"/>
      <c r="TI90" s="196"/>
      <c r="TJ90" s="196"/>
      <c r="TK90" s="196"/>
      <c r="TL90" s="196"/>
      <c r="TM90" s="196"/>
      <c r="TN90" s="196"/>
      <c r="TO90" s="196"/>
      <c r="TP90" s="196"/>
      <c r="TQ90" s="196"/>
      <c r="TR90" s="196"/>
      <c r="TS90" s="196"/>
      <c r="TT90" s="196"/>
      <c r="TU90" s="196"/>
      <c r="TV90" s="196"/>
      <c r="TW90" s="196"/>
      <c r="TX90" s="196"/>
      <c r="TY90" s="196"/>
      <c r="TZ90" s="196"/>
      <c r="UA90" s="196"/>
      <c r="UB90" s="196"/>
      <c r="UC90" s="196"/>
      <c r="UD90" s="196"/>
      <c r="UE90" s="196"/>
      <c r="UF90" s="196"/>
      <c r="UG90" s="196"/>
      <c r="UH90" s="196"/>
      <c r="UI90" s="196"/>
      <c r="UJ90" s="196"/>
      <c r="UK90" s="196"/>
      <c r="UL90" s="196"/>
      <c r="UM90" s="196"/>
      <c r="UN90" s="196"/>
      <c r="UO90" s="196"/>
      <c r="UP90" s="196"/>
      <c r="UQ90" s="196"/>
      <c r="UR90" s="196"/>
      <c r="US90" s="196"/>
      <c r="UT90" s="196"/>
      <c r="UU90" s="196"/>
      <c r="UV90" s="196"/>
      <c r="UW90" s="196"/>
      <c r="UX90" s="196"/>
      <c r="UY90" s="196"/>
      <c r="UZ90" s="196"/>
      <c r="VA90" s="196"/>
      <c r="VB90" s="196"/>
      <c r="VC90" s="196"/>
      <c r="VD90" s="196"/>
      <c r="VE90" s="196"/>
      <c r="VF90" s="196"/>
      <c r="VG90" s="196"/>
      <c r="VH90" s="196"/>
      <c r="VI90" s="196"/>
      <c r="VJ90" s="196"/>
      <c r="VK90" s="196"/>
      <c r="VL90" s="196"/>
      <c r="VM90" s="196"/>
      <c r="VN90" s="196"/>
      <c r="VO90" s="196"/>
      <c r="VP90" s="196"/>
      <c r="VQ90" s="196"/>
      <c r="VR90" s="196"/>
      <c r="VS90" s="196"/>
      <c r="VT90" s="196"/>
      <c r="VU90" s="196"/>
      <c r="VV90" s="196"/>
      <c r="VW90" s="196"/>
      <c r="VX90" s="196"/>
      <c r="VY90" s="196"/>
      <c r="VZ90" s="196"/>
      <c r="WA90" s="196"/>
      <c r="WB90" s="196"/>
      <c r="WC90" s="196"/>
      <c r="WD90" s="196"/>
      <c r="WE90" s="196"/>
      <c r="WF90" s="196"/>
      <c r="WG90" s="196"/>
      <c r="WH90" s="196"/>
      <c r="WI90" s="196"/>
      <c r="WJ90" s="196"/>
      <c r="WK90" s="196"/>
      <c r="WL90" s="196"/>
      <c r="WM90" s="196"/>
      <c r="WN90" s="196"/>
      <c r="WO90" s="196"/>
      <c r="WP90" s="196"/>
      <c r="WQ90" s="196"/>
      <c r="WR90" s="196"/>
      <c r="WS90" s="196"/>
      <c r="WT90" s="196"/>
      <c r="WU90" s="196"/>
      <c r="WV90" s="196"/>
      <c r="WW90" s="196"/>
      <c r="WX90" s="196"/>
      <c r="WY90" s="196"/>
      <c r="WZ90" s="196"/>
      <c r="XA90" s="196"/>
      <c r="XB90" s="196"/>
      <c r="XC90" s="196"/>
      <c r="XD90" s="196"/>
      <c r="XE90" s="196"/>
      <c r="XF90" s="196"/>
      <c r="XG90" s="196"/>
      <c r="XH90" s="196"/>
      <c r="XI90" s="196"/>
      <c r="XJ90" s="196"/>
      <c r="XK90" s="196"/>
      <c r="XL90" s="196"/>
      <c r="XM90" s="196"/>
      <c r="XN90" s="196"/>
      <c r="XO90" s="196"/>
      <c r="XP90" s="196"/>
      <c r="XQ90" s="196"/>
      <c r="XR90" s="196"/>
      <c r="XS90" s="196"/>
      <c r="XT90" s="196"/>
      <c r="XU90" s="196"/>
      <c r="XV90" s="196"/>
      <c r="XW90" s="196"/>
      <c r="XX90" s="196"/>
      <c r="XY90" s="196"/>
      <c r="XZ90" s="196"/>
      <c r="YA90" s="196"/>
      <c r="YB90" s="196"/>
      <c r="YC90" s="196"/>
      <c r="YD90" s="196"/>
      <c r="YE90" s="196"/>
      <c r="YF90" s="196"/>
      <c r="YG90" s="196"/>
      <c r="YH90" s="196"/>
      <c r="YI90" s="196"/>
      <c r="YJ90" s="196"/>
      <c r="YK90" s="196"/>
      <c r="YL90" s="196"/>
      <c r="YM90" s="196"/>
      <c r="YN90" s="196"/>
      <c r="YO90" s="196"/>
      <c r="YP90" s="196"/>
      <c r="YQ90" s="196"/>
      <c r="YR90" s="196"/>
      <c r="YS90" s="196"/>
      <c r="YT90" s="196"/>
      <c r="YU90" s="196"/>
      <c r="YV90" s="196"/>
      <c r="YW90" s="196"/>
      <c r="YX90" s="196"/>
      <c r="YY90" s="196"/>
      <c r="YZ90" s="196"/>
      <c r="ZA90" s="196"/>
      <c r="ZB90" s="196"/>
      <c r="ZC90" s="196"/>
      <c r="ZD90" s="196"/>
      <c r="ZE90" s="196"/>
      <c r="ZF90" s="196"/>
      <c r="ZG90" s="196"/>
      <c r="ZH90" s="196"/>
      <c r="ZI90" s="196"/>
      <c r="ZJ90" s="196"/>
      <c r="ZK90" s="196"/>
      <c r="ZL90" s="196"/>
      <c r="ZM90" s="196"/>
      <c r="ZN90" s="196"/>
      <c r="ZO90" s="196"/>
      <c r="ZP90" s="196"/>
      <c r="ZQ90" s="196"/>
      <c r="ZR90" s="196"/>
      <c r="ZS90" s="196"/>
      <c r="ZT90" s="196"/>
      <c r="ZU90" s="196"/>
      <c r="ZV90" s="196"/>
      <c r="ZW90" s="196"/>
      <c r="ZX90" s="196"/>
      <c r="ZY90" s="196"/>
      <c r="ZZ90" s="196"/>
      <c r="AAA90" s="196"/>
      <c r="AAB90" s="196"/>
      <c r="AAC90" s="196"/>
      <c r="AAD90" s="196"/>
      <c r="AAE90" s="196"/>
      <c r="AAF90" s="196"/>
      <c r="AAG90" s="196"/>
      <c r="AAH90" s="196"/>
      <c r="AAI90" s="196"/>
      <c r="AAJ90" s="196"/>
      <c r="AAK90" s="196"/>
      <c r="AAL90" s="196"/>
      <c r="AAM90" s="196"/>
      <c r="AAN90" s="196"/>
      <c r="AAO90" s="196"/>
      <c r="AAP90" s="196"/>
      <c r="AAQ90" s="196"/>
      <c r="AAR90" s="196"/>
      <c r="AAS90" s="196"/>
      <c r="AAT90" s="196"/>
      <c r="AAU90" s="196"/>
      <c r="AAV90" s="196"/>
      <c r="AAW90" s="196"/>
      <c r="AAX90" s="196"/>
      <c r="AAY90" s="196"/>
      <c r="AAZ90" s="196"/>
      <c r="ABA90" s="196"/>
      <c r="ABB90" s="196"/>
      <c r="ABC90" s="196"/>
      <c r="ABD90" s="196"/>
      <c r="ABE90" s="196"/>
      <c r="ABF90" s="196"/>
      <c r="ABG90" s="196"/>
      <c r="ABH90" s="196"/>
      <c r="ABI90" s="196"/>
      <c r="ABJ90" s="196"/>
      <c r="ABK90" s="196"/>
      <c r="ABL90" s="196"/>
      <c r="ABM90" s="196"/>
      <c r="ABN90" s="196"/>
      <c r="ABO90" s="196"/>
      <c r="ABP90" s="196"/>
      <c r="ABQ90" s="196"/>
      <c r="ABR90" s="196"/>
      <c r="ABS90" s="196"/>
      <c r="ABT90" s="196"/>
      <c r="ABU90" s="196"/>
      <c r="ABV90" s="196"/>
      <c r="ABW90" s="196"/>
      <c r="ABX90" s="196"/>
      <c r="ABY90" s="196"/>
      <c r="ABZ90" s="196"/>
      <c r="ACA90" s="196"/>
      <c r="ACB90" s="196"/>
      <c r="ACC90" s="196"/>
      <c r="ACD90" s="196"/>
      <c r="ACE90" s="196"/>
      <c r="ACF90" s="196"/>
      <c r="ACG90" s="196"/>
      <c r="ACH90" s="196"/>
      <c r="ACI90" s="196"/>
      <c r="ACJ90" s="196"/>
      <c r="ACK90" s="196"/>
      <c r="ACL90" s="196"/>
      <c r="ACM90" s="196"/>
      <c r="ACN90" s="196"/>
      <c r="ACO90" s="196"/>
      <c r="ACP90" s="196"/>
      <c r="ACQ90" s="196"/>
      <c r="ACR90" s="196"/>
      <c r="ACS90" s="196"/>
      <c r="ACT90" s="196"/>
      <c r="ACU90" s="196"/>
      <c r="ACV90" s="196"/>
      <c r="ACW90" s="196"/>
      <c r="ACX90" s="196"/>
      <c r="ACY90" s="196"/>
      <c r="ACZ90" s="196"/>
      <c r="ADA90" s="196"/>
      <c r="ADB90" s="196"/>
      <c r="ADC90" s="196"/>
      <c r="ADD90" s="196"/>
      <c r="ADE90" s="196"/>
      <c r="ADF90" s="196"/>
      <c r="ADG90" s="196"/>
      <c r="ADH90" s="196"/>
      <c r="ADI90" s="196"/>
      <c r="ADJ90" s="196"/>
      <c r="ADK90" s="196"/>
      <c r="ADL90" s="196"/>
      <c r="ADM90" s="196"/>
      <c r="ADN90" s="196"/>
      <c r="ADO90" s="196"/>
      <c r="ADP90" s="196"/>
      <c r="ADQ90" s="196"/>
      <c r="ADR90" s="196"/>
      <c r="ADS90" s="196"/>
      <c r="ADT90" s="196"/>
      <c r="ADU90" s="196"/>
      <c r="ADV90" s="196"/>
      <c r="ADW90" s="196"/>
      <c r="ADX90" s="196"/>
      <c r="ADY90" s="196"/>
      <c r="ADZ90" s="196"/>
      <c r="AEA90" s="196"/>
      <c r="AEB90" s="196"/>
      <c r="AEC90" s="196"/>
      <c r="AED90" s="196"/>
      <c r="AEE90" s="196"/>
      <c r="AEF90" s="196"/>
      <c r="AEG90" s="196"/>
      <c r="AEH90" s="196"/>
      <c r="AEI90" s="196"/>
      <c r="AEJ90" s="196"/>
      <c r="AEK90" s="196"/>
      <c r="AEL90" s="196"/>
      <c r="AEM90" s="196"/>
      <c r="AEN90" s="196"/>
      <c r="AEO90" s="196"/>
      <c r="AEP90" s="196"/>
      <c r="AEQ90" s="196"/>
      <c r="AER90" s="196"/>
      <c r="AES90" s="196"/>
      <c r="AET90" s="196"/>
      <c r="AEU90" s="196"/>
      <c r="AEV90" s="196"/>
      <c r="AEW90" s="196"/>
      <c r="AEX90" s="196"/>
      <c r="AEY90" s="196"/>
      <c r="AEZ90" s="196"/>
      <c r="AFA90" s="196"/>
      <c r="AFB90" s="196"/>
      <c r="AFC90" s="196"/>
      <c r="AFD90" s="196"/>
      <c r="AFE90" s="196"/>
      <c r="AFF90" s="196"/>
      <c r="AFG90" s="196"/>
      <c r="AFH90" s="196"/>
      <c r="AFI90" s="196"/>
      <c r="AFJ90" s="196"/>
      <c r="AFK90" s="196"/>
      <c r="AFL90" s="196"/>
      <c r="AFM90" s="196"/>
      <c r="AFN90" s="196"/>
      <c r="AFO90" s="196"/>
      <c r="AFP90" s="196"/>
      <c r="AFQ90" s="196"/>
      <c r="AFR90" s="196"/>
      <c r="AFS90" s="196"/>
      <c r="AFT90" s="196"/>
      <c r="AFU90" s="196"/>
      <c r="AFV90" s="196"/>
      <c r="AFW90" s="196"/>
      <c r="AFX90" s="196"/>
      <c r="AFY90" s="196"/>
      <c r="AFZ90" s="196"/>
      <c r="AGA90" s="196"/>
      <c r="AGB90" s="196"/>
      <c r="AGC90" s="196"/>
      <c r="AGD90" s="196"/>
      <c r="AGE90" s="196"/>
      <c r="AGF90" s="196"/>
      <c r="AGG90" s="196"/>
      <c r="AGH90" s="196"/>
      <c r="AGI90" s="196"/>
      <c r="AGJ90" s="196"/>
      <c r="AGK90" s="196"/>
      <c r="AGL90" s="196"/>
      <c r="AGM90" s="196"/>
      <c r="AGN90" s="196"/>
      <c r="AGO90" s="196"/>
      <c r="AGP90" s="196"/>
      <c r="AGQ90" s="196"/>
      <c r="AGR90" s="196"/>
      <c r="AGS90" s="196"/>
      <c r="AGT90" s="196"/>
      <c r="AGU90" s="196"/>
      <c r="AGV90" s="196"/>
      <c r="AGW90" s="196"/>
      <c r="AGX90" s="196"/>
      <c r="AGY90" s="196"/>
      <c r="AGZ90" s="196"/>
      <c r="AHA90" s="196"/>
      <c r="AHB90" s="196"/>
      <c r="AHC90" s="196"/>
      <c r="AHD90" s="196"/>
      <c r="AHE90" s="196"/>
      <c r="AHF90" s="196"/>
      <c r="AHG90" s="196"/>
      <c r="AHH90" s="196"/>
      <c r="AHI90" s="196"/>
      <c r="AHJ90" s="196"/>
      <c r="AHK90" s="196"/>
      <c r="AHL90" s="196"/>
      <c r="AHM90" s="196"/>
      <c r="AHN90" s="196"/>
      <c r="AHO90" s="196"/>
      <c r="AHP90" s="196"/>
      <c r="AHQ90" s="196"/>
      <c r="AHR90" s="196"/>
      <c r="AHS90" s="196"/>
      <c r="AHT90" s="196"/>
      <c r="AHU90" s="196"/>
      <c r="AHV90" s="196"/>
      <c r="AHW90" s="196"/>
      <c r="AHX90" s="196"/>
      <c r="AHY90" s="196"/>
      <c r="AHZ90" s="196"/>
      <c r="AIA90" s="196"/>
      <c r="AIB90" s="196"/>
      <c r="AIC90" s="196"/>
      <c r="AID90" s="196"/>
      <c r="AIE90" s="196"/>
      <c r="AIF90" s="196"/>
      <c r="AIG90" s="196"/>
      <c r="AIH90" s="196"/>
      <c r="AII90" s="196"/>
      <c r="AIJ90" s="196"/>
      <c r="AIK90" s="196"/>
      <c r="AIL90" s="196"/>
      <c r="AIM90" s="196"/>
      <c r="AIN90" s="196"/>
      <c r="AIO90" s="196"/>
      <c r="AIP90" s="196"/>
      <c r="AIQ90" s="196"/>
      <c r="AIR90" s="196"/>
      <c r="AIS90" s="196"/>
      <c r="AIT90" s="196"/>
      <c r="AIU90" s="196"/>
      <c r="AIV90" s="196"/>
      <c r="AIW90" s="196"/>
      <c r="AIX90" s="196"/>
      <c r="AIY90" s="196"/>
      <c r="AIZ90" s="196"/>
      <c r="AJA90" s="196"/>
      <c r="AJB90" s="196"/>
      <c r="AJC90" s="196"/>
      <c r="AJD90" s="196"/>
      <c r="AJE90" s="196"/>
      <c r="AJF90" s="196"/>
      <c r="AJG90" s="196"/>
      <c r="AJH90" s="196"/>
      <c r="AJI90" s="196"/>
      <c r="AJJ90" s="196"/>
      <c r="AJK90" s="196"/>
      <c r="AJL90" s="196"/>
      <c r="AJM90" s="196"/>
      <c r="AJN90" s="196"/>
      <c r="AJO90" s="196"/>
      <c r="AJP90" s="196"/>
      <c r="AJQ90" s="196"/>
      <c r="AJR90" s="196"/>
      <c r="AJS90" s="196"/>
      <c r="AJT90" s="196"/>
      <c r="AJU90" s="196"/>
      <c r="AJV90" s="196"/>
      <c r="AJW90" s="196"/>
      <c r="AJX90" s="196"/>
      <c r="AJY90" s="196"/>
      <c r="AJZ90" s="196"/>
      <c r="AKA90" s="196"/>
      <c r="AKB90" s="196"/>
      <c r="AKC90" s="196"/>
      <c r="AKD90" s="196"/>
      <c r="AKE90" s="196"/>
      <c r="AKF90" s="196"/>
      <c r="AKG90" s="196"/>
      <c r="AKH90" s="196"/>
      <c r="AKI90" s="196"/>
      <c r="AKJ90" s="196"/>
      <c r="AKK90" s="196"/>
      <c r="AKL90" s="196"/>
      <c r="AKM90" s="196"/>
      <c r="AKN90" s="196"/>
      <c r="AKO90" s="196"/>
      <c r="AKP90" s="196"/>
      <c r="AKQ90" s="196"/>
      <c r="AKR90" s="196"/>
      <c r="AKS90" s="196"/>
      <c r="AKT90" s="196"/>
      <c r="AKU90" s="196"/>
      <c r="AKV90" s="196"/>
      <c r="AKW90" s="196"/>
      <c r="AKX90" s="196"/>
      <c r="AKY90" s="196"/>
      <c r="AKZ90" s="196"/>
      <c r="ALA90" s="196"/>
      <c r="ALB90" s="196"/>
      <c r="ALC90" s="196"/>
      <c r="ALD90" s="196"/>
      <c r="ALE90" s="196"/>
      <c r="ALF90" s="196"/>
      <c r="ALG90" s="196"/>
      <c r="ALH90" s="196"/>
      <c r="ALI90" s="196"/>
      <c r="ALJ90" s="196"/>
      <c r="ALK90" s="196"/>
      <c r="ALL90" s="196"/>
      <c r="ALM90" s="196"/>
      <c r="ALN90" s="196"/>
      <c r="ALO90" s="196"/>
      <c r="ALP90" s="196"/>
      <c r="ALQ90" s="196"/>
      <c r="ALR90" s="196"/>
      <c r="ALS90" s="196"/>
      <c r="ALT90" s="196"/>
      <c r="ALU90" s="196"/>
      <c r="ALV90" s="196"/>
      <c r="ALW90" s="196"/>
      <c r="ALX90" s="196"/>
      <c r="ALY90" s="196"/>
      <c r="ALZ90" s="196"/>
      <c r="AMA90" s="196"/>
      <c r="AMB90" s="196"/>
      <c r="AMC90" s="196"/>
      <c r="AMD90" s="196"/>
      <c r="AME90" s="196"/>
      <c r="AMF90" s="196"/>
      <c r="AMG90" s="196"/>
      <c r="AMH90" s="196"/>
      <c r="AMI90" s="196"/>
      <c r="AMJ90" s="196"/>
    </row>
    <row r="91" spans="1:1024" x14ac:dyDescent="0.25">
      <c r="F91" s="93"/>
      <c r="G91" s="94"/>
      <c r="H91" s="76"/>
      <c r="K91" s="51"/>
      <c r="L91" s="51"/>
      <c r="M91" s="95"/>
      <c r="N91" s="95"/>
    </row>
    <row r="92" spans="1:1024" ht="15.5" x14ac:dyDescent="0.35">
      <c r="A92" s="232" t="s">
        <v>303</v>
      </c>
      <c r="B92" s="232"/>
      <c r="C92" s="96"/>
      <c r="D92" s="97"/>
      <c r="E92" s="97"/>
      <c r="F92" s="98"/>
      <c r="G92" s="98">
        <f>SUM(G90,G83,G70,G53,G46,G43,G33,G30,G21,G10,G60,G75)</f>
        <v>219001.21556255026</v>
      </c>
      <c r="H92" s="98">
        <f>SUM(H90,H83,H70,H53,H46,H43,H33,H30,H21,H10,H60,H75)</f>
        <v>219200.08315588746</v>
      </c>
      <c r="I92" s="99"/>
      <c r="J92" s="99"/>
      <c r="K92" s="99"/>
      <c r="L92" s="99"/>
      <c r="M92" s="98">
        <f>SUM(M90,M83,M70,M53,M46,M43,M33,M30,M21,M10,M60,M75)</f>
        <v>-25000</v>
      </c>
      <c r="N92" s="98">
        <f>SUM(N90,N83,N70,N53,N46,N43,N33,N30,N21,N10,N60,N75)</f>
        <v>0</v>
      </c>
    </row>
    <row r="94" spans="1:1024" x14ac:dyDescent="0.25">
      <c r="B94" s="47" t="s">
        <v>304</v>
      </c>
      <c r="H94" s="94">
        <f>H10+H21+H30+H43+H46+H53+H60+H70+H75-H52</f>
        <v>207249.08315588743</v>
      </c>
      <c r="I94" s="100"/>
      <c r="J94" s="100"/>
      <c r="K94" s="101"/>
      <c r="L94" s="101"/>
      <c r="M94" s="94">
        <f>M10+M21+M30+M43+M46+M53+M60+M70+M75-M52-M59</f>
        <v>-25000</v>
      </c>
      <c r="N94" s="94">
        <f>N10+N21+N30+N43+N46+N53+N60+N70+N75-N52-N59</f>
        <v>0</v>
      </c>
    </row>
    <row r="95" spans="1:1024" x14ac:dyDescent="0.25">
      <c r="B95" s="47" t="s">
        <v>305</v>
      </c>
      <c r="H95" s="94">
        <f>H33+H83+H90+H52</f>
        <v>11951</v>
      </c>
      <c r="I95" s="100"/>
      <c r="J95" s="100"/>
      <c r="K95" s="101"/>
      <c r="L95" s="101"/>
      <c r="M95" s="94">
        <f>M33+M83+M90+M52+M59</f>
        <v>0</v>
      </c>
      <c r="N95" s="94">
        <f>N33+N83+N90+N52+N59</f>
        <v>0</v>
      </c>
    </row>
    <row r="96" spans="1:1024" x14ac:dyDescent="0.25">
      <c r="B96" s="47" t="s">
        <v>306</v>
      </c>
      <c r="H96" s="94">
        <f>'Site Costs BE'!B27+'Site Costs NL'!B27</f>
        <v>0</v>
      </c>
      <c r="I96" s="100"/>
      <c r="J96" s="100"/>
      <c r="K96" s="101"/>
      <c r="L96" s="101"/>
      <c r="M96" s="94">
        <f>'Site Costs NL'!G27</f>
        <v>0</v>
      </c>
      <c r="N96" s="94">
        <f>'Site Costs BE'!H27</f>
        <v>0</v>
      </c>
    </row>
  </sheetData>
  <autoFilter ref="A1:I90" xr:uid="{00000000-0009-0000-0000-000004000000}"/>
  <mergeCells count="1">
    <mergeCell ref="A92:B92"/>
  </mergeCells>
  <hyperlinks>
    <hyperlink ref="I62" location="'Budget Parameters'!A1" display="for the correct calculation see budget parameters, How to calculate PM time" xr:uid="{00000000-0004-0000-0400-000000000000}"/>
  </hyperlinks>
  <printOptions gridLines="1"/>
  <pageMargins left="0.70866141732283472" right="0.70866141732283472" top="0.74803149606299213" bottom="0.74803149606299213" header="0.51181102362204722" footer="0.31496062992125984"/>
  <pageSetup paperSize="9" scale="49" firstPageNumber="0" fitToHeight="5" orientation="landscape" horizontalDpi="300" verticalDpi="300" r:id="rId1"/>
  <headerFooter>
    <oddFooter>&amp;L&amp;8&amp;F
Copyright © 2024 by KCE Trials. All rights reserved.&amp;C&amp;8Page &amp;P/&amp;N&amp;R&amp;8&amp;A
BeNeFIT Budget tool 4.2</oddFooter>
  </headerFooter>
  <rowBreaks count="2" manualBreakCount="2">
    <brk id="46" max="16383" man="1"/>
    <brk id="83" max="16383"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J27"/>
  <sheetViews>
    <sheetView zoomScaleNormal="100" workbookViewId="0">
      <selection activeCell="B27" sqref="B27"/>
    </sheetView>
  </sheetViews>
  <sheetFormatPr defaultColWidth="9.1796875" defaultRowHeight="14.5" x14ac:dyDescent="0.35"/>
  <cols>
    <col min="1" max="1" width="29.453125" style="102" customWidth="1"/>
    <col min="2" max="2" width="11.453125" style="102" customWidth="1"/>
    <col min="3" max="3" width="8.54296875" style="102" customWidth="1"/>
    <col min="4" max="4" width="8.453125" style="102" customWidth="1"/>
    <col min="5" max="6" width="9.1796875" style="102"/>
    <col min="7" max="7" width="13.453125" style="102" customWidth="1"/>
    <col min="8" max="8" width="16.81640625" style="102" customWidth="1"/>
    <col min="9" max="9" width="24.54296875" style="102" customWidth="1"/>
    <col min="10" max="15" width="9.1796875" style="102"/>
    <col min="16" max="16" width="5.453125" style="102" customWidth="1"/>
    <col min="17" max="19" width="9.1796875" style="102" hidden="1"/>
    <col min="20" max="1024" width="9.1796875" style="102"/>
  </cols>
  <sheetData>
    <row r="1" spans="1:19" s="47" customFormat="1" ht="20.25" customHeight="1" thickBot="1" x14ac:dyDescent="0.4">
      <c r="A1" s="5" t="s">
        <v>4</v>
      </c>
      <c r="B1" s="6"/>
      <c r="C1" s="6" t="str">
        <f>'Study Parameters'!B7</f>
        <v>Number</v>
      </c>
      <c r="D1" s="6"/>
      <c r="E1" s="6"/>
      <c r="F1" s="6"/>
      <c r="G1" s="6"/>
      <c r="H1" s="103" t="s">
        <v>13</v>
      </c>
      <c r="O1" s="104"/>
      <c r="P1" s="104"/>
      <c r="Q1" s="104"/>
      <c r="R1" s="104"/>
      <c r="S1" s="104"/>
    </row>
    <row r="2" spans="1:19" ht="15.75" customHeight="1" thickBot="1" x14ac:dyDescent="0.4">
      <c r="A2" s="105"/>
      <c r="B2"/>
      <c r="C2"/>
      <c r="D2"/>
      <c r="E2"/>
      <c r="F2"/>
      <c r="G2"/>
      <c r="H2" s="9"/>
      <c r="J2" s="47"/>
      <c r="K2" s="47"/>
      <c r="L2" s="47"/>
      <c r="M2" s="47"/>
      <c r="N2" s="47"/>
      <c r="O2" s="104"/>
      <c r="P2" s="104"/>
      <c r="Q2" s="104"/>
      <c r="R2" s="104"/>
      <c r="S2" s="104"/>
    </row>
    <row r="3" spans="1:19" s="47" customFormat="1" ht="24" customHeight="1" thickBot="1" x14ac:dyDescent="0.4">
      <c r="A3" s="5" t="s">
        <v>307</v>
      </c>
      <c r="B3" s="6"/>
      <c r="C3" s="6"/>
      <c r="D3" s="6"/>
      <c r="E3" s="6"/>
      <c r="F3" s="6"/>
      <c r="G3" s="6"/>
      <c r="H3" s="11"/>
      <c r="O3" s="104"/>
      <c r="P3" s="104"/>
      <c r="Q3" s="104"/>
      <c r="R3" s="104"/>
      <c r="S3" s="104"/>
    </row>
    <row r="4" spans="1:19" ht="42" x14ac:dyDescent="0.35">
      <c r="A4" s="106" t="s">
        <v>308</v>
      </c>
      <c r="B4" s="107" t="s">
        <v>309</v>
      </c>
      <c r="C4" s="107" t="s">
        <v>310</v>
      </c>
      <c r="D4" s="233" t="s">
        <v>311</v>
      </c>
      <c r="E4" s="233"/>
      <c r="F4" s="233"/>
      <c r="G4" s="107" t="s">
        <v>312</v>
      </c>
      <c r="H4" s="106" t="s">
        <v>313</v>
      </c>
      <c r="J4" s="47"/>
      <c r="K4" s="47"/>
      <c r="L4" s="47"/>
      <c r="M4" s="47"/>
      <c r="N4" s="47"/>
      <c r="O4" s="104"/>
      <c r="P4" s="104"/>
      <c r="Q4" s="104"/>
      <c r="R4" s="104"/>
      <c r="S4" s="104"/>
    </row>
    <row r="5" spans="1:19" x14ac:dyDescent="0.35">
      <c r="A5" s="108"/>
      <c r="B5" s="108"/>
      <c r="C5" s="109"/>
      <c r="D5" s="110" t="s">
        <v>314</v>
      </c>
      <c r="E5" s="110" t="s">
        <v>315</v>
      </c>
      <c r="F5" s="110" t="s">
        <v>316</v>
      </c>
      <c r="G5" s="109"/>
      <c r="H5" s="109"/>
      <c r="J5" s="47"/>
      <c r="K5" s="47"/>
      <c r="L5" s="47"/>
      <c r="M5" s="47"/>
      <c r="N5" s="47"/>
    </row>
    <row r="6" spans="1:19" x14ac:dyDescent="0.35">
      <c r="A6" s="111" t="s">
        <v>317</v>
      </c>
      <c r="B6" s="108"/>
      <c r="C6" s="109"/>
      <c r="D6" s="112"/>
      <c r="E6" s="112"/>
      <c r="F6" s="112"/>
      <c r="G6" s="109"/>
      <c r="H6" s="109"/>
      <c r="J6" s="47"/>
      <c r="K6" s="47"/>
      <c r="L6" s="47"/>
      <c r="M6" s="47"/>
      <c r="N6" s="47"/>
    </row>
    <row r="7" spans="1:19" ht="15" thickBot="1" x14ac:dyDescent="0.4">
      <c r="A7" s="113" t="s">
        <v>318</v>
      </c>
      <c r="B7" s="128">
        <f>30/60*'Budget Parameters'!B17</f>
        <v>62.146122917863295</v>
      </c>
      <c r="C7" s="128">
        <f>30/60*'Budget Parameters'!B17</f>
        <v>62.146122917863295</v>
      </c>
      <c r="D7" s="129"/>
      <c r="E7" s="129"/>
      <c r="F7" s="129"/>
      <c r="G7" s="129"/>
      <c r="H7" s="129"/>
    </row>
    <row r="8" spans="1:19" x14ac:dyDescent="0.35">
      <c r="A8" s="113" t="s">
        <v>319</v>
      </c>
      <c r="B8" s="128">
        <f>'Budget Parameters'!D48</f>
        <v>19.121883974727169</v>
      </c>
      <c r="C8" s="128"/>
      <c r="D8" s="128"/>
      <c r="E8" s="128"/>
      <c r="F8" s="128"/>
      <c r="G8" s="128"/>
      <c r="H8" s="128"/>
      <c r="K8" s="234" t="s">
        <v>371</v>
      </c>
      <c r="L8" s="235"/>
      <c r="M8" s="235"/>
      <c r="N8" s="235"/>
      <c r="O8" s="236"/>
    </row>
    <row r="9" spans="1:19" x14ac:dyDescent="0.35">
      <c r="A9" s="113" t="s">
        <v>320</v>
      </c>
      <c r="B9" s="128">
        <f>'Budget Parameters'!B17</f>
        <v>124.29224583572659</v>
      </c>
      <c r="C9" s="128">
        <f>30/60*'Budget Parameters'!B17</f>
        <v>62.146122917863295</v>
      </c>
      <c r="D9" s="128">
        <f>10/60*'Budget Parameters'!$B$17</f>
        <v>20.71537430595443</v>
      </c>
      <c r="E9" s="128">
        <f>10/60*'Budget Parameters'!$B$17</f>
        <v>20.71537430595443</v>
      </c>
      <c r="F9" s="128">
        <f>10/60*'Budget Parameters'!$B$17</f>
        <v>20.71537430595443</v>
      </c>
      <c r="G9" s="128">
        <f>10/60*'Budget Parameters'!$B$17</f>
        <v>20.71537430595443</v>
      </c>
      <c r="H9" s="128">
        <f>10/60*'Budget Parameters'!$B$17</f>
        <v>20.71537430595443</v>
      </c>
      <c r="K9" s="237"/>
      <c r="L9" s="238"/>
      <c r="M9" s="238"/>
      <c r="N9" s="238"/>
      <c r="O9" s="239"/>
    </row>
    <row r="10" spans="1:19" ht="20.5" thickBot="1" x14ac:dyDescent="0.4">
      <c r="A10" s="113" t="s">
        <v>321</v>
      </c>
      <c r="B10" s="128">
        <f>'Budget Parameters'!B15</f>
        <v>55.417609994256175</v>
      </c>
      <c r="C10" s="128">
        <f>2.5*B10</f>
        <v>138.54402498564045</v>
      </c>
      <c r="D10" s="128">
        <f>2*'Budget Parameters'!$B$15</f>
        <v>110.83521998851235</v>
      </c>
      <c r="E10" s="128">
        <f>2*'Budget Parameters'!$B$15</f>
        <v>110.83521998851235</v>
      </c>
      <c r="F10" s="128">
        <f>2*'Budget Parameters'!$B$15</f>
        <v>110.83521998851235</v>
      </c>
      <c r="G10" s="128">
        <f>2*'Budget Parameters'!$B$15</f>
        <v>110.83521998851235</v>
      </c>
      <c r="H10" s="128">
        <f>2*'Budget Parameters'!$B$15</f>
        <v>110.83521998851235</v>
      </c>
      <c r="K10" s="240"/>
      <c r="L10" s="241"/>
      <c r="M10" s="241"/>
      <c r="N10" s="241"/>
      <c r="O10" s="242"/>
    </row>
    <row r="11" spans="1:19" x14ac:dyDescent="0.35">
      <c r="A11" s="113"/>
      <c r="B11" s="128"/>
      <c r="C11" s="128"/>
      <c r="D11" s="129"/>
      <c r="E11" s="129"/>
      <c r="F11" s="129"/>
      <c r="G11" s="129"/>
      <c r="H11" s="129"/>
    </row>
    <row r="12" spans="1:19" x14ac:dyDescent="0.35">
      <c r="A12" s="114" t="s">
        <v>322</v>
      </c>
      <c r="B12" s="130"/>
      <c r="C12" s="130">
        <f t="shared" ref="C12:H12" si="0">SUM(C7:C11)</f>
        <v>262.83627082136707</v>
      </c>
      <c r="D12" s="130">
        <f t="shared" si="0"/>
        <v>131.55059429446678</v>
      </c>
      <c r="E12" s="130">
        <f t="shared" si="0"/>
        <v>131.55059429446678</v>
      </c>
      <c r="F12" s="130">
        <f t="shared" si="0"/>
        <v>131.55059429446678</v>
      </c>
      <c r="G12" s="130">
        <f t="shared" si="0"/>
        <v>131.55059429446678</v>
      </c>
      <c r="H12" s="130">
        <f t="shared" si="0"/>
        <v>131.55059429446678</v>
      </c>
    </row>
    <row r="13" spans="1:19" x14ac:dyDescent="0.35">
      <c r="A13" s="113" t="s">
        <v>323</v>
      </c>
      <c r="B13" s="128"/>
      <c r="C13" s="130">
        <f>'Budget Parameters'!$C$22*'Site Costs BE'!C12</f>
        <v>26.283627082136707</v>
      </c>
      <c r="D13" s="130">
        <f>'Budget Parameters'!$C$22*'Site Costs BE'!D12</f>
        <v>13.155059429446679</v>
      </c>
      <c r="E13" s="130">
        <f>'Budget Parameters'!$C$22*'Site Costs BE'!E12</f>
        <v>13.155059429446679</v>
      </c>
      <c r="F13" s="130">
        <f>'Budget Parameters'!$C$22*'Site Costs BE'!F12</f>
        <v>13.155059429446679</v>
      </c>
      <c r="G13" s="130">
        <f>'Budget Parameters'!$C$22*'Site Costs BE'!G12</f>
        <v>13.155059429446679</v>
      </c>
      <c r="H13" s="130">
        <f>'Budget Parameters'!$C$22*'Site Costs BE'!H12</f>
        <v>13.155059429446679</v>
      </c>
    </row>
    <row r="14" spans="1:19" x14ac:dyDescent="0.35">
      <c r="A14" s="115" t="s">
        <v>323</v>
      </c>
      <c r="B14" s="130"/>
      <c r="C14" s="130">
        <f t="shared" ref="C14:H14" si="1">SUM(C12:C13)</f>
        <v>289.11989790350378</v>
      </c>
      <c r="D14" s="130">
        <f t="shared" si="1"/>
        <v>144.70565372391346</v>
      </c>
      <c r="E14" s="130">
        <f t="shared" si="1"/>
        <v>144.70565372391346</v>
      </c>
      <c r="F14" s="130">
        <f t="shared" si="1"/>
        <v>144.70565372391346</v>
      </c>
      <c r="G14" s="130">
        <f t="shared" si="1"/>
        <v>144.70565372391346</v>
      </c>
      <c r="H14" s="130">
        <f t="shared" si="1"/>
        <v>144.70565372391346</v>
      </c>
    </row>
    <row r="15" spans="1:19" x14ac:dyDescent="0.35">
      <c r="A15" s="115" t="s">
        <v>324</v>
      </c>
      <c r="B15" s="131">
        <f>C14+D14+E14+F14+H14</f>
        <v>867.9425127991575</v>
      </c>
      <c r="C15" s="129"/>
      <c r="D15" s="129"/>
      <c r="E15" s="129"/>
      <c r="F15" s="129"/>
      <c r="G15" s="129"/>
      <c r="H15" s="129"/>
    </row>
    <row r="16" spans="1:19" x14ac:dyDescent="0.35">
      <c r="A16" s="115" t="s">
        <v>325</v>
      </c>
      <c r="B16" s="132">
        <v>0.17</v>
      </c>
      <c r="C16" s="109"/>
      <c r="D16" s="109"/>
      <c r="E16" s="109"/>
      <c r="F16" s="109"/>
      <c r="G16" s="109"/>
      <c r="H16" s="109"/>
    </row>
    <row r="17" spans="1:8" x14ac:dyDescent="0.35">
      <c r="A17" s="149" t="s">
        <v>326</v>
      </c>
      <c r="B17" s="150">
        <f>B15*(1+B16)</f>
        <v>1015.4927399750142</v>
      </c>
      <c r="C17" s="109"/>
      <c r="D17" s="109"/>
      <c r="E17" s="109"/>
      <c r="F17" s="109"/>
      <c r="G17" s="109"/>
      <c r="H17" s="109"/>
    </row>
    <row r="18" spans="1:8" ht="15" thickBot="1" x14ac:dyDescent="0.4">
      <c r="A18" s="149" t="s">
        <v>327</v>
      </c>
      <c r="B18" s="150">
        <f>'Study Parameters'!C15*B17</f>
        <v>0</v>
      </c>
      <c r="C18" s="109"/>
      <c r="D18" s="109"/>
      <c r="E18" s="109"/>
      <c r="F18" s="109"/>
      <c r="G18" s="109"/>
      <c r="H18" s="109"/>
    </row>
    <row r="19" spans="1:8" ht="16" thickBot="1" x14ac:dyDescent="0.4">
      <c r="A19" s="5" t="s">
        <v>328</v>
      </c>
      <c r="B19" s="133"/>
      <c r="C19" s="6"/>
      <c r="D19" s="6"/>
      <c r="E19" s="6"/>
      <c r="F19" s="6"/>
      <c r="G19" s="6"/>
      <c r="H19" s="11"/>
    </row>
    <row r="20" spans="1:8" x14ac:dyDescent="0.35">
      <c r="A20" s="116" t="s">
        <v>15</v>
      </c>
      <c r="B20" s="134">
        <f>'Study Parameters'!C22</f>
        <v>0</v>
      </c>
      <c r="C20" s="109"/>
      <c r="D20" s="109"/>
      <c r="E20" s="109"/>
      <c r="F20" s="109"/>
      <c r="G20" s="109"/>
      <c r="H20" s="109"/>
    </row>
    <row r="21" spans="1:8" x14ac:dyDescent="0.35">
      <c r="A21" s="116" t="s">
        <v>329</v>
      </c>
      <c r="B21" s="128">
        <f>'Budget Parameters'!B26</f>
        <v>1242.9224583572659</v>
      </c>
      <c r="C21" s="109"/>
      <c r="D21" s="109"/>
      <c r="E21" s="109"/>
      <c r="F21" s="109"/>
      <c r="G21" s="109"/>
      <c r="H21" s="109"/>
    </row>
    <row r="22" spans="1:8" x14ac:dyDescent="0.35">
      <c r="A22" s="116" t="s">
        <v>83</v>
      </c>
      <c r="B22" s="128">
        <f>'Budget Parameters'!B27</f>
        <v>310.73061458931647</v>
      </c>
      <c r="C22" s="109"/>
      <c r="D22" s="109"/>
      <c r="E22" s="109"/>
      <c r="F22" s="109"/>
      <c r="G22" s="109"/>
      <c r="H22" s="109"/>
    </row>
    <row r="23" spans="1:8" x14ac:dyDescent="0.35">
      <c r="A23" s="109"/>
      <c r="B23" s="135"/>
      <c r="C23" s="109"/>
      <c r="D23" s="109"/>
      <c r="E23" s="109"/>
      <c r="F23" s="109"/>
      <c r="G23" s="109"/>
      <c r="H23" s="109"/>
    </row>
    <row r="24" spans="1:8" x14ac:dyDescent="0.35">
      <c r="A24" s="149" t="s">
        <v>330</v>
      </c>
      <c r="B24" s="150">
        <f>SUM(B21:B22)*B16+SUM(B21:B22)</f>
        <v>1817.7740953475013</v>
      </c>
      <c r="C24" s="109"/>
      <c r="D24" s="109"/>
      <c r="E24" s="109"/>
      <c r="F24" s="109"/>
      <c r="G24" s="109"/>
      <c r="H24" s="109"/>
    </row>
    <row r="25" spans="1:8" x14ac:dyDescent="0.35">
      <c r="A25" s="149" t="s">
        <v>331</v>
      </c>
      <c r="B25" s="150">
        <f>B24*B20</f>
        <v>0</v>
      </c>
      <c r="C25" s="109"/>
      <c r="D25" s="109"/>
      <c r="E25" s="109"/>
      <c r="F25" s="109"/>
      <c r="G25" s="109"/>
      <c r="H25" s="109"/>
    </row>
    <row r="26" spans="1:8" x14ac:dyDescent="0.35">
      <c r="B26" s="136"/>
    </row>
    <row r="27" spans="1:8" x14ac:dyDescent="0.35">
      <c r="A27" s="149" t="s">
        <v>332</v>
      </c>
      <c r="B27" s="137">
        <f>B25+B18</f>
        <v>0</v>
      </c>
    </row>
  </sheetData>
  <mergeCells count="2">
    <mergeCell ref="D4:F4"/>
    <mergeCell ref="K8:O10"/>
  </mergeCells>
  <dataValidations disablePrompts="1" count="1">
    <dataValidation type="textLength" operator="lessThan" allowBlank="1" showInputMessage="1" showErrorMessage="1" errorTitle="Exceeded Number of Characters" error="You have exceeded the maximum amount of permitted characters. Please ensure that the field you are trying to populate contains no more than 55 characters." sqref="A22" xr:uid="{00000000-0002-0000-0500-000000000000}">
      <formula1>55</formula1>
      <formula2>0</formula2>
    </dataValidation>
  </dataValidations>
  <printOptions gridLines="1"/>
  <pageMargins left="0.70866141732283472" right="0.70866141732283472" top="0.74803149606299213" bottom="0.74803149606299213" header="0.51181102362204722" footer="0.31496062992125984"/>
  <pageSetup paperSize="9" firstPageNumber="0" orientation="landscape" horizontalDpi="300" verticalDpi="300" r:id="rId1"/>
  <headerFooter>
    <oddFooter>&amp;L&amp;8&amp;F&amp;C&amp;8Page &amp;P/&amp;N&amp;R&amp;8&amp;A
BeNeFIT Budget tool 4.2</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MJ27"/>
  <sheetViews>
    <sheetView zoomScaleNormal="100" workbookViewId="0">
      <selection activeCell="D10" sqref="D10"/>
    </sheetView>
  </sheetViews>
  <sheetFormatPr defaultColWidth="9.1796875" defaultRowHeight="14.5" x14ac:dyDescent="0.35"/>
  <cols>
    <col min="1" max="1" width="29.453125" style="102" customWidth="1"/>
    <col min="2" max="2" width="11.453125" style="102" customWidth="1"/>
    <col min="3" max="3" width="8.54296875" style="102" customWidth="1"/>
    <col min="4" max="4" width="8.453125" style="102" customWidth="1"/>
    <col min="5" max="6" width="9.1796875" style="102"/>
    <col min="7" max="7" width="13.453125" style="102" customWidth="1"/>
    <col min="8" max="8" width="16.81640625" style="102" customWidth="1"/>
    <col min="9" max="9" width="18" style="102" customWidth="1"/>
    <col min="10" max="15" width="9.1796875" style="102"/>
    <col min="16" max="16" width="5.453125" style="102" customWidth="1"/>
    <col min="17" max="19" width="9.1796875" style="102" hidden="1"/>
    <col min="20" max="1024" width="9.1796875" style="102"/>
  </cols>
  <sheetData>
    <row r="1" spans="1:19" s="47" customFormat="1" ht="20.25" customHeight="1" x14ac:dyDescent="0.35">
      <c r="A1" s="5" t="s">
        <v>4</v>
      </c>
      <c r="B1" s="6"/>
      <c r="C1" s="6" t="str">
        <f>'Study Parameters'!B1</f>
        <v>Number</v>
      </c>
      <c r="D1" s="6"/>
      <c r="E1" s="6"/>
      <c r="F1" s="6"/>
      <c r="G1" s="6"/>
      <c r="H1" s="103" t="s">
        <v>13</v>
      </c>
      <c r="J1" s="243"/>
      <c r="K1" s="243"/>
      <c r="L1" s="243"/>
      <c r="M1" s="243"/>
      <c r="N1" s="243"/>
      <c r="O1" s="104"/>
      <c r="P1" s="104"/>
      <c r="Q1" s="104"/>
      <c r="R1" s="104"/>
      <c r="S1" s="104"/>
    </row>
    <row r="2" spans="1:19" ht="15.75" customHeight="1" x14ac:dyDescent="0.35">
      <c r="A2" s="105"/>
      <c r="B2"/>
      <c r="C2"/>
      <c r="D2"/>
      <c r="E2"/>
      <c r="F2"/>
      <c r="G2"/>
      <c r="H2" s="9"/>
      <c r="J2" s="243"/>
      <c r="K2" s="243"/>
      <c r="L2" s="243"/>
      <c r="M2" s="243"/>
      <c r="N2" s="243"/>
      <c r="O2" s="104"/>
      <c r="P2" s="104"/>
      <c r="Q2" s="104"/>
      <c r="R2" s="104"/>
      <c r="S2" s="104"/>
    </row>
    <row r="3" spans="1:19" s="47" customFormat="1" ht="24" customHeight="1" x14ac:dyDescent="0.35">
      <c r="A3" s="5" t="s">
        <v>307</v>
      </c>
      <c r="B3" s="6"/>
      <c r="C3" s="6"/>
      <c r="D3" s="6"/>
      <c r="E3" s="6"/>
      <c r="F3" s="6"/>
      <c r="G3" s="6"/>
      <c r="H3" s="11"/>
      <c r="J3" s="243"/>
      <c r="K3" s="243"/>
      <c r="L3" s="243"/>
      <c r="M3" s="243"/>
      <c r="N3" s="243"/>
      <c r="O3" s="104"/>
      <c r="P3" s="104"/>
      <c r="Q3" s="104"/>
      <c r="R3" s="104"/>
      <c r="S3" s="104"/>
    </row>
    <row r="4" spans="1:19" ht="42" x14ac:dyDescent="0.35">
      <c r="A4" s="106" t="s">
        <v>308</v>
      </c>
      <c r="B4" s="107" t="s">
        <v>309</v>
      </c>
      <c r="C4" s="107" t="s">
        <v>310</v>
      </c>
      <c r="D4" s="233" t="s">
        <v>311</v>
      </c>
      <c r="E4" s="233"/>
      <c r="F4" s="233"/>
      <c r="G4" s="107" t="s">
        <v>312</v>
      </c>
      <c r="H4" s="106" t="s">
        <v>313</v>
      </c>
      <c r="J4" s="104"/>
      <c r="K4" s="104"/>
      <c r="L4" s="104"/>
      <c r="M4" s="104"/>
      <c r="N4" s="104"/>
      <c r="O4" s="104"/>
      <c r="P4" s="104"/>
      <c r="Q4" s="104"/>
      <c r="R4" s="104"/>
      <c r="S4" s="104"/>
    </row>
    <row r="5" spans="1:19" ht="15" thickBot="1" x14ac:dyDescent="0.4">
      <c r="A5" s="108"/>
      <c r="B5" s="108"/>
      <c r="C5" s="109"/>
      <c r="D5" s="110" t="s">
        <v>314</v>
      </c>
      <c r="E5" s="110" t="s">
        <v>315</v>
      </c>
      <c r="F5" s="110" t="s">
        <v>316</v>
      </c>
      <c r="G5" s="109"/>
      <c r="H5" s="109"/>
    </row>
    <row r="6" spans="1:19" x14ac:dyDescent="0.35">
      <c r="A6" s="111" t="s">
        <v>317</v>
      </c>
      <c r="B6" s="108"/>
      <c r="C6" s="109"/>
      <c r="D6" s="112"/>
      <c r="E6" s="112"/>
      <c r="F6" s="112"/>
      <c r="G6" s="109"/>
      <c r="H6" s="109"/>
      <c r="K6" s="234" t="s">
        <v>371</v>
      </c>
      <c r="L6" s="235"/>
      <c r="M6" s="235"/>
      <c r="N6" s="235"/>
      <c r="O6" s="236"/>
    </row>
    <row r="7" spans="1:19" x14ac:dyDescent="0.35">
      <c r="A7" s="113" t="s">
        <v>318</v>
      </c>
      <c r="B7" s="128">
        <f>30/60*'Budget Parameters'!B17</f>
        <v>62.146122917863295</v>
      </c>
      <c r="C7" s="128">
        <f>30/60*'Budget Parameters'!B17</f>
        <v>62.146122917863295</v>
      </c>
      <c r="D7" s="129"/>
      <c r="E7" s="129"/>
      <c r="F7" s="129"/>
      <c r="G7" s="129"/>
      <c r="H7" s="129"/>
      <c r="K7" s="237"/>
      <c r="L7" s="238"/>
      <c r="M7" s="238"/>
      <c r="N7" s="238"/>
      <c r="O7" s="239"/>
    </row>
    <row r="8" spans="1:19" ht="15" thickBot="1" x14ac:dyDescent="0.4">
      <c r="A8" s="113" t="s">
        <v>319</v>
      </c>
      <c r="B8" s="128">
        <f>'Budget Parameters'!D48</f>
        <v>19.121883974727169</v>
      </c>
      <c r="C8" s="128"/>
      <c r="D8" s="128"/>
      <c r="E8" s="128"/>
      <c r="F8" s="128"/>
      <c r="G8" s="128"/>
      <c r="H8" s="128"/>
      <c r="K8" s="240"/>
      <c r="L8" s="241"/>
      <c r="M8" s="241"/>
      <c r="N8" s="241"/>
      <c r="O8" s="242"/>
    </row>
    <row r="9" spans="1:19" x14ac:dyDescent="0.35">
      <c r="A9" s="113" t="s">
        <v>320</v>
      </c>
      <c r="B9" s="128">
        <f>'Budget Parameters'!B17</f>
        <v>124.29224583572659</v>
      </c>
      <c r="C9" s="128">
        <f>30/60*'Budget Parameters'!B17</f>
        <v>62.146122917863295</v>
      </c>
      <c r="D9" s="128">
        <f>10/60*'Budget Parameters'!$B$17</f>
        <v>20.71537430595443</v>
      </c>
      <c r="E9" s="128">
        <f>10/60*'Budget Parameters'!$B$17</f>
        <v>20.71537430595443</v>
      </c>
      <c r="F9" s="128">
        <f>10/60*'Budget Parameters'!$B$17</f>
        <v>20.71537430595443</v>
      </c>
      <c r="G9" s="128">
        <f>10/60*'Budget Parameters'!$B$17</f>
        <v>20.71537430595443</v>
      </c>
      <c r="H9" s="128">
        <f>10/60*'Budget Parameters'!$B$17</f>
        <v>20.71537430595443</v>
      </c>
    </row>
    <row r="10" spans="1:19" ht="20" x14ac:dyDescent="0.35">
      <c r="A10" s="113" t="s">
        <v>321</v>
      </c>
      <c r="B10" s="128">
        <f>'Budget Parameters'!B15</f>
        <v>55.417609994256175</v>
      </c>
      <c r="C10" s="128">
        <f>2.5*B10</f>
        <v>138.54402498564045</v>
      </c>
      <c r="D10" s="128">
        <f>2*'Budget Parameters'!$B$15</f>
        <v>110.83521998851235</v>
      </c>
      <c r="E10" s="128">
        <f>2*'Budget Parameters'!$B$15</f>
        <v>110.83521998851235</v>
      </c>
      <c r="F10" s="128">
        <f>2*'Budget Parameters'!$B$15</f>
        <v>110.83521998851235</v>
      </c>
      <c r="G10" s="128">
        <f>2*'Budget Parameters'!$B$15</f>
        <v>110.83521998851235</v>
      </c>
      <c r="H10" s="128">
        <f>2*'Budget Parameters'!$B$15</f>
        <v>110.83521998851235</v>
      </c>
    </row>
    <row r="11" spans="1:19" x14ac:dyDescent="0.35">
      <c r="A11" s="113"/>
      <c r="B11" s="128"/>
      <c r="C11" s="128"/>
      <c r="D11" s="129"/>
      <c r="E11" s="129"/>
      <c r="F11" s="129"/>
      <c r="G11" s="129"/>
      <c r="H11" s="129"/>
    </row>
    <row r="12" spans="1:19" x14ac:dyDescent="0.35">
      <c r="A12" s="114" t="s">
        <v>322</v>
      </c>
      <c r="B12" s="130"/>
      <c r="C12" s="130">
        <f t="shared" ref="C12:H12" si="0">SUM(C7:C11)</f>
        <v>262.83627082136707</v>
      </c>
      <c r="D12" s="130">
        <f t="shared" si="0"/>
        <v>131.55059429446678</v>
      </c>
      <c r="E12" s="130">
        <f t="shared" si="0"/>
        <v>131.55059429446678</v>
      </c>
      <c r="F12" s="130">
        <f t="shared" si="0"/>
        <v>131.55059429446678</v>
      </c>
      <c r="G12" s="130">
        <f t="shared" si="0"/>
        <v>131.55059429446678</v>
      </c>
      <c r="H12" s="130">
        <f t="shared" si="0"/>
        <v>131.55059429446678</v>
      </c>
    </row>
    <row r="13" spans="1:19" x14ac:dyDescent="0.35">
      <c r="A13" s="113" t="s">
        <v>323</v>
      </c>
      <c r="B13" s="128"/>
      <c r="C13" s="130">
        <f>'Budget Parameters'!$C$22*'Site Costs NL'!C12</f>
        <v>26.283627082136707</v>
      </c>
      <c r="D13" s="130">
        <f>'Budget Parameters'!$C$22*'Site Costs NL'!D12</f>
        <v>13.155059429446679</v>
      </c>
      <c r="E13" s="130">
        <f>'Budget Parameters'!$C$22*'Site Costs NL'!E12</f>
        <v>13.155059429446679</v>
      </c>
      <c r="F13" s="130">
        <f>'Budget Parameters'!$C$22*'Site Costs NL'!F12</f>
        <v>13.155059429446679</v>
      </c>
      <c r="G13" s="130">
        <f>'Budget Parameters'!$C$22*'Site Costs NL'!G12</f>
        <v>13.155059429446679</v>
      </c>
      <c r="H13" s="130">
        <f>'Budget Parameters'!$C$22*'Site Costs NL'!H12</f>
        <v>13.155059429446679</v>
      </c>
    </row>
    <row r="14" spans="1:19" x14ac:dyDescent="0.35">
      <c r="A14" s="115" t="s">
        <v>323</v>
      </c>
      <c r="B14" s="130"/>
      <c r="C14" s="130">
        <f t="shared" ref="C14:H14" si="1">SUM(C12:C13)</f>
        <v>289.11989790350378</v>
      </c>
      <c r="D14" s="130">
        <f t="shared" si="1"/>
        <v>144.70565372391346</v>
      </c>
      <c r="E14" s="130">
        <f t="shared" si="1"/>
        <v>144.70565372391346</v>
      </c>
      <c r="F14" s="130">
        <f t="shared" si="1"/>
        <v>144.70565372391346</v>
      </c>
      <c r="G14" s="130">
        <f t="shared" si="1"/>
        <v>144.70565372391346</v>
      </c>
      <c r="H14" s="130">
        <f t="shared" si="1"/>
        <v>144.70565372391346</v>
      </c>
    </row>
    <row r="15" spans="1:19" x14ac:dyDescent="0.35">
      <c r="A15" s="115" t="s">
        <v>324</v>
      </c>
      <c r="B15" s="131">
        <f>C14+D14+E14+F14+H14</f>
        <v>867.9425127991575</v>
      </c>
      <c r="C15" s="129"/>
      <c r="D15" s="129"/>
      <c r="E15" s="129"/>
      <c r="F15" s="129"/>
      <c r="G15" s="129"/>
      <c r="H15" s="129"/>
    </row>
    <row r="16" spans="1:19" x14ac:dyDescent="0.35">
      <c r="A16" s="115" t="s">
        <v>325</v>
      </c>
      <c r="B16" s="132">
        <v>0.17</v>
      </c>
      <c r="C16" s="109"/>
      <c r="D16" s="109"/>
      <c r="E16" s="109"/>
      <c r="F16" s="109"/>
      <c r="G16" s="109"/>
      <c r="H16" s="109"/>
    </row>
    <row r="17" spans="1:8" x14ac:dyDescent="0.35">
      <c r="A17" s="149" t="s">
        <v>326</v>
      </c>
      <c r="B17" s="150">
        <f>B15*(1+B16)</f>
        <v>1015.4927399750142</v>
      </c>
      <c r="C17" s="109"/>
      <c r="D17" s="109"/>
      <c r="E17" s="109"/>
      <c r="F17" s="109"/>
      <c r="G17" s="109"/>
      <c r="H17" s="109"/>
    </row>
    <row r="18" spans="1:8" ht="15" thickBot="1" x14ac:dyDescent="0.4">
      <c r="A18" s="149" t="s">
        <v>327</v>
      </c>
      <c r="B18" s="150">
        <f>'Study Parameters'!C16*B17</f>
        <v>0</v>
      </c>
      <c r="C18" s="109"/>
      <c r="D18" s="109"/>
      <c r="E18" s="109"/>
      <c r="F18" s="109"/>
      <c r="G18" s="109"/>
      <c r="H18" s="109"/>
    </row>
    <row r="19" spans="1:8" ht="16" thickBot="1" x14ac:dyDescent="0.4">
      <c r="A19" s="5" t="s">
        <v>328</v>
      </c>
      <c r="B19" s="133"/>
      <c r="C19" s="6"/>
      <c r="D19" s="6"/>
      <c r="E19" s="6"/>
      <c r="F19" s="6"/>
      <c r="G19" s="6"/>
      <c r="H19" s="11"/>
    </row>
    <row r="20" spans="1:8" x14ac:dyDescent="0.35">
      <c r="A20" s="116" t="s">
        <v>16</v>
      </c>
      <c r="B20" s="134">
        <f>'Study Parameters'!C23</f>
        <v>0</v>
      </c>
      <c r="C20" s="109"/>
      <c r="D20" s="109"/>
      <c r="E20" s="109"/>
      <c r="F20" s="109"/>
      <c r="G20" s="109"/>
      <c r="H20" s="109"/>
    </row>
    <row r="21" spans="1:8" x14ac:dyDescent="0.35">
      <c r="A21" s="116" t="s">
        <v>329</v>
      </c>
      <c r="B21" s="128">
        <f>'Budget Parameters'!B26</f>
        <v>1242.9224583572659</v>
      </c>
      <c r="C21" s="109"/>
      <c r="D21" s="109"/>
      <c r="E21" s="109"/>
      <c r="F21" s="109"/>
      <c r="G21" s="109"/>
      <c r="H21" s="109"/>
    </row>
    <row r="22" spans="1:8" x14ac:dyDescent="0.35">
      <c r="A22" s="116" t="s">
        <v>83</v>
      </c>
      <c r="B22" s="128">
        <f>'Budget Parameters'!B27</f>
        <v>310.73061458931647</v>
      </c>
      <c r="C22" s="109"/>
      <c r="D22" s="109"/>
      <c r="E22" s="109"/>
      <c r="F22" s="109"/>
      <c r="G22" s="109"/>
      <c r="H22" s="109"/>
    </row>
    <row r="23" spans="1:8" x14ac:dyDescent="0.35">
      <c r="A23" s="109"/>
      <c r="B23" s="135"/>
      <c r="C23" s="109"/>
      <c r="D23" s="109"/>
      <c r="E23" s="109"/>
      <c r="F23" s="109"/>
      <c r="G23" s="109"/>
      <c r="H23" s="109"/>
    </row>
    <row r="24" spans="1:8" x14ac:dyDescent="0.35">
      <c r="A24" s="149" t="s">
        <v>330</v>
      </c>
      <c r="B24" s="150">
        <f>SUM(B21:B22)*B16+SUM(B21:B22)</f>
        <v>1817.7740953475013</v>
      </c>
      <c r="C24" s="109"/>
      <c r="D24" s="109"/>
      <c r="E24" s="109"/>
      <c r="F24" s="109"/>
      <c r="G24" s="109"/>
      <c r="H24" s="109"/>
    </row>
    <row r="25" spans="1:8" x14ac:dyDescent="0.35">
      <c r="A25" s="149" t="s">
        <v>331</v>
      </c>
      <c r="B25" s="150">
        <f>B24*B20</f>
        <v>0</v>
      </c>
      <c r="C25" s="109"/>
      <c r="D25" s="109"/>
      <c r="E25" s="109"/>
      <c r="F25" s="109"/>
      <c r="G25" s="109"/>
      <c r="H25" s="109"/>
    </row>
    <row r="26" spans="1:8" x14ac:dyDescent="0.35">
      <c r="B26" s="136"/>
    </row>
    <row r="27" spans="1:8" x14ac:dyDescent="0.35">
      <c r="A27" s="149" t="s">
        <v>332</v>
      </c>
      <c r="B27" s="137">
        <f>B25+B18</f>
        <v>0</v>
      </c>
    </row>
  </sheetData>
  <mergeCells count="3">
    <mergeCell ref="J1:N3"/>
    <mergeCell ref="D4:F4"/>
    <mergeCell ref="K6:O8"/>
  </mergeCells>
  <dataValidations disablePrompts="1" count="1">
    <dataValidation type="textLength" operator="lessThan" allowBlank="1" showInputMessage="1" showErrorMessage="1" errorTitle="Exceeded Number of Characters" error="You have exceeded the maximum amount of permitted characters. Please ensure that the field you are trying to populate contains no more than 55 characters." sqref="A22" xr:uid="{00000000-0002-0000-0600-000000000000}">
      <formula1>55</formula1>
      <formula2>0</formula2>
    </dataValidation>
  </dataValidations>
  <printOptions gridLines="1"/>
  <pageMargins left="0.70866141732283472" right="0.70866141732283472" top="0.74803149606299213" bottom="0.74803149606299213" header="0.51181102362204722" footer="0.31496062992125984"/>
  <pageSetup paperSize="9" firstPageNumber="0" orientation="landscape" horizontalDpi="300" verticalDpi="300" r:id="rId1"/>
  <headerFooter>
    <oddFooter>&amp;L&amp;8&amp;F&amp;C&amp;8Page &amp;P/&amp;N&amp;R&amp;8&amp;A
BeNeFIT Budget tool 4.2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21"/>
  <sheetViews>
    <sheetView tabSelected="1" zoomScaleNormal="100" workbookViewId="0">
      <selection activeCell="E25" sqref="E25"/>
    </sheetView>
  </sheetViews>
  <sheetFormatPr defaultColWidth="8.7265625" defaultRowHeight="12.5" x14ac:dyDescent="0.25"/>
  <cols>
    <col min="1" max="1" width="5.26953125" customWidth="1"/>
    <col min="2" max="2" width="76.453125" customWidth="1"/>
    <col min="3" max="3" width="14.26953125" customWidth="1"/>
    <col min="4" max="4" width="16" customWidth="1"/>
    <col min="5" max="5" width="12.26953125" customWidth="1"/>
    <col min="6" max="6" width="83.26953125" customWidth="1"/>
  </cols>
  <sheetData>
    <row r="1" spans="1:12" ht="13" x14ac:dyDescent="0.3">
      <c r="A1" s="151" t="s">
        <v>353</v>
      </c>
    </row>
    <row r="3" spans="1:12" ht="16" thickBot="1" x14ac:dyDescent="0.4">
      <c r="A3" s="117">
        <v>1</v>
      </c>
      <c r="B3" s="117" t="s">
        <v>333</v>
      </c>
    </row>
    <row r="4" spans="1:12" ht="13.5" thickBot="1" x14ac:dyDescent="0.35">
      <c r="B4" s="16" t="s">
        <v>334</v>
      </c>
      <c r="C4" s="212">
        <f>'overall costs'!B10</f>
        <v>-25000</v>
      </c>
      <c r="D4" s="16" t="s">
        <v>425</v>
      </c>
      <c r="L4" s="179"/>
    </row>
    <row r="5" spans="1:12" ht="13" thickBot="1" x14ac:dyDescent="0.3">
      <c r="C5" s="213"/>
    </row>
    <row r="6" spans="1:12" ht="13.5" thickBot="1" x14ac:dyDescent="0.35">
      <c r="B6" s="16" t="s">
        <v>410</v>
      </c>
      <c r="C6" s="212">
        <f>'overall costs'!C11</f>
        <v>0</v>
      </c>
      <c r="D6" s="16" t="s">
        <v>411</v>
      </c>
    </row>
    <row r="7" spans="1:12" ht="13" thickBot="1" x14ac:dyDescent="0.3">
      <c r="B7" s="16"/>
      <c r="C7" s="214"/>
      <c r="D7" s="16"/>
    </row>
    <row r="8" spans="1:12" ht="13.5" thickBot="1" x14ac:dyDescent="0.35">
      <c r="B8" s="16" t="s">
        <v>417</v>
      </c>
      <c r="C8" s="212">
        <f>'overall costs'!B9+'overall costs'!C9</f>
        <v>0</v>
      </c>
      <c r="D8" s="16" t="s">
        <v>412</v>
      </c>
    </row>
    <row r="9" spans="1:12" x14ac:dyDescent="0.25">
      <c r="B9" s="16"/>
      <c r="C9" s="214"/>
      <c r="D9" s="16"/>
    </row>
    <row r="10" spans="1:12" ht="13" thickBot="1" x14ac:dyDescent="0.3">
      <c r="C10" s="213"/>
    </row>
    <row r="11" spans="1:12" ht="16" thickBot="1" x14ac:dyDescent="0.4">
      <c r="A11" s="117">
        <v>2</v>
      </c>
      <c r="B11" s="117" t="s">
        <v>335</v>
      </c>
      <c r="C11" s="215" t="s">
        <v>397</v>
      </c>
      <c r="D11" s="16" t="s">
        <v>398</v>
      </c>
      <c r="E11" s="193" t="s">
        <v>405</v>
      </c>
    </row>
    <row r="12" spans="1:12" ht="13" thickBot="1" x14ac:dyDescent="0.3">
      <c r="B12" s="183" t="s">
        <v>336</v>
      </c>
      <c r="C12" s="246">
        <f>'Sponsor Cost'!M4+'Sponsor Cost'!M5+'Sponsor Cost'!M6+'Sponsor Cost'!M7+'Sponsor Cost'!M8+'Sponsor Cost'!M9+'Sponsor Cost'!M13+'Sponsor Cost'!M15+'Sponsor Cost'!M16+'Sponsor Cost'!M17+'Sponsor Cost'!M23+'Sponsor Cost'!M24+'Sponsor Cost'!M25+'Sponsor Cost'!M26+'Sponsor Cost'!M27+'Sponsor Cost'!M35+'Sponsor Cost'!M36+'Sponsor Cost'!M39+'Sponsor Cost'!M40+'Sponsor Cost'!M41+'Sponsor Cost'!M45+'Sponsor Cost'!M48+'Sponsor Cost'!M51+'Sponsor Cost'!M52+'Sponsor Cost'!M55+'Sponsor Cost'!M56+'Sponsor Cost'!M58+'Sponsor Cost'!M62+'Sponsor Cost'!M63+'Sponsor Cost'!M64+'Sponsor Cost'!M65+'Sponsor Cost'!M66+'Sponsor Cost'!M67+'Sponsor Cost'!M68+'Sponsor Cost'!M69+'Sponsor Cost'!M72+'Sponsor Cost'!M73</f>
        <v>0</v>
      </c>
      <c r="D12" s="246">
        <f>'Sponsor Cost'!N4+'Sponsor Cost'!N5+'Sponsor Cost'!N6+'Sponsor Cost'!N7+'Sponsor Cost'!N8+'Sponsor Cost'!N9+'Sponsor Cost'!N12+'Sponsor Cost'!N14+'Sponsor Cost'!N16+'Sponsor Cost'!N17+'Sponsor Cost'!N23+'Sponsor Cost'!N24+'Sponsor Cost'!N25+'Sponsor Cost'!N26+'Sponsor Cost'!N27+'Sponsor Cost'!N35+'Sponsor Cost'!N36+'Sponsor Cost'!N39+'Sponsor Cost'!N40+'Sponsor Cost'!N41+'Sponsor Cost'!N45+'Sponsor Cost'!N48+'Sponsor Cost'!N51+'Sponsor Cost'!N52+'Sponsor Cost'!N55+'Sponsor Cost'!N56+'Sponsor Cost'!N58+'Sponsor Cost'!N62+'Sponsor Cost'!N63+'Sponsor Cost'!N64+'Sponsor Cost'!N65+'Sponsor Cost'!N66+'Sponsor Cost'!N67+'Sponsor Cost'!N68+'Sponsor Cost'!N69+'Sponsor Cost'!N72+'Sponsor Cost'!N73</f>
        <v>0</v>
      </c>
      <c r="E12" s="220">
        <f>C12+D12</f>
        <v>0</v>
      </c>
      <c r="F12" s="16" t="s">
        <v>399</v>
      </c>
    </row>
    <row r="13" spans="1:12" ht="13" thickBot="1" x14ac:dyDescent="0.3">
      <c r="B13" s="185" t="s">
        <v>337</v>
      </c>
      <c r="C13" s="216">
        <f>'Sponsor Cost'!M19+'Sponsor Cost'!M20+'Sponsor Cost'!M32+'Sponsor Cost'!M42+'Sponsor Cost'!M49+'Sponsor Cost'!M50+'Sponsor Cost'!M59+'Sponsor Cost'!M77+'Sponsor Cost'!M78+'Sponsor Cost'!M79+'Sponsor Cost'!M80+'Sponsor Cost'!M81+'Sponsor Cost'!M82+'Sponsor Cost'!M86+'Sponsor Cost'!M87+'Sponsor Cost'!M88+'Sponsor Cost'!M89</f>
        <v>0</v>
      </c>
      <c r="D13" s="216">
        <f>'Sponsor Cost'!N18+'Sponsor Cost'!N20+'Sponsor Cost'!N32+'Sponsor Cost'!N42+'Sponsor Cost'!N49+'Sponsor Cost'!N50+'Sponsor Cost'!N59+'Sponsor Cost'!N77+'Sponsor Cost'!N78+'Sponsor Cost'!N79+'Sponsor Cost'!N80+'Sponsor Cost'!N81+'Sponsor Cost'!N82+'Sponsor Cost'!N86+'Sponsor Cost'!N87+'Sponsor Cost'!N88+'Sponsor Cost'!N89</f>
        <v>0</v>
      </c>
      <c r="E13" s="220">
        <f t="shared" ref="E13:E16" si="0">C13+D13</f>
        <v>0</v>
      </c>
      <c r="F13" s="16" t="s">
        <v>400</v>
      </c>
    </row>
    <row r="14" spans="1:12" ht="13" thickBot="1" x14ac:dyDescent="0.3">
      <c r="B14" s="187" t="s">
        <v>338</v>
      </c>
      <c r="C14" s="247">
        <f>'Sponsor Cost'!M85</f>
        <v>0</v>
      </c>
      <c r="D14" s="247">
        <f>'Sponsor Cost'!N85</f>
        <v>0</v>
      </c>
      <c r="E14" s="220">
        <f t="shared" si="0"/>
        <v>0</v>
      </c>
      <c r="F14" s="16" t="s">
        <v>401</v>
      </c>
    </row>
    <row r="15" spans="1:12" ht="13" thickBot="1" x14ac:dyDescent="0.3">
      <c r="B15" s="189" t="s">
        <v>339</v>
      </c>
      <c r="C15" s="217">
        <f>'Sponsor Cost'!M57+'Sponsor Cost'!M74</f>
        <v>0</v>
      </c>
      <c r="D15" s="217">
        <f>'Sponsor Cost'!N57+'Sponsor Cost'!N74</f>
        <v>0</v>
      </c>
      <c r="E15" s="220">
        <f t="shared" si="0"/>
        <v>0</v>
      </c>
      <c r="F15" s="16" t="s">
        <v>402</v>
      </c>
    </row>
    <row r="16" spans="1:12" ht="13" thickBot="1" x14ac:dyDescent="0.3">
      <c r="B16" s="191" t="s">
        <v>340</v>
      </c>
      <c r="C16" s="248">
        <f>'Sponsor Cost'!M28+'Sponsor Cost'!M29+'Sponsor Cost'!M38+'overall costs'!B5+'overall costs'!B6</f>
        <v>0</v>
      </c>
      <c r="D16" s="248">
        <f>'Sponsor Cost'!N28+'Sponsor Cost'!N29+'Sponsor Cost'!N38+'overall costs'!C5+'overall costs'!C6</f>
        <v>0</v>
      </c>
      <c r="E16" s="220">
        <f t="shared" si="0"/>
        <v>0</v>
      </c>
      <c r="F16" s="16" t="s">
        <v>403</v>
      </c>
    </row>
    <row r="17" spans="2:6" ht="13" thickBot="1" x14ac:dyDescent="0.3">
      <c r="B17" s="16" t="s">
        <v>418</v>
      </c>
      <c r="C17" s="245" t="s">
        <v>419</v>
      </c>
      <c r="D17" s="212">
        <f>SUM(D12:D16)</f>
        <v>0</v>
      </c>
      <c r="E17" s="220">
        <f>D17</f>
        <v>0</v>
      </c>
      <c r="F17" s="16" t="s">
        <v>404</v>
      </c>
    </row>
    <row r="18" spans="2:6" ht="13.5" thickBot="1" x14ac:dyDescent="0.35">
      <c r="B18" s="16" t="s">
        <v>415</v>
      </c>
      <c r="C18" s="218">
        <f>'overall costs'!B9</f>
        <v>0</v>
      </c>
      <c r="D18" s="218">
        <f>'overall costs'!C9</f>
        <v>0</v>
      </c>
      <c r="E18" s="220">
        <f>C18+D18+25000</f>
        <v>25000</v>
      </c>
      <c r="F18" s="16" t="s">
        <v>416</v>
      </c>
    </row>
    <row r="19" spans="2:6" ht="13" thickBot="1" x14ac:dyDescent="0.3">
      <c r="B19" s="16" t="s">
        <v>414</v>
      </c>
      <c r="C19" s="219">
        <f>SUM(E12:E16)-E17-E18</f>
        <v>-25000</v>
      </c>
    </row>
    <row r="21" spans="2:6" ht="13" x14ac:dyDescent="0.3">
      <c r="C21" s="193" t="s">
        <v>413</v>
      </c>
    </row>
  </sheetData>
  <printOptions gridLines="1"/>
  <pageMargins left="0.70866141732283472" right="0.70866141732283472" top="0.74803149606299213" bottom="0.74803149606299213" header="0.51181102362204722" footer="0.51181102362204722"/>
  <pageSetup paperSize="9" scale="67" firstPageNumber="0" orientation="landscape" horizontalDpi="300" verticalDpi="300" r:id="rId1"/>
  <headerFooter>
    <oddFooter>&amp;L&amp;F&amp;R&amp;A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11"/>
  <sheetViews>
    <sheetView zoomScaleNormal="100" workbookViewId="0">
      <selection activeCell="E18" sqref="E18"/>
    </sheetView>
  </sheetViews>
  <sheetFormatPr defaultColWidth="8.7265625" defaultRowHeight="12.5" x14ac:dyDescent="0.25"/>
  <cols>
    <col min="1" max="1" width="55.453125" customWidth="1"/>
    <col min="2" max="4" width="20.7265625" customWidth="1"/>
    <col min="5" max="5" width="40.81640625" customWidth="1"/>
  </cols>
  <sheetData>
    <row r="1" spans="1:5" ht="13" x14ac:dyDescent="0.3">
      <c r="A1" s="244" t="s">
        <v>341</v>
      </c>
      <c r="B1" s="244"/>
      <c r="C1" s="244"/>
      <c r="D1" s="244"/>
    </row>
    <row r="2" spans="1:5" ht="13" x14ac:dyDescent="0.3">
      <c r="A2" s="118"/>
      <c r="B2" s="155" t="s">
        <v>377</v>
      </c>
      <c r="C2" s="156" t="s">
        <v>376</v>
      </c>
      <c r="D2" s="157" t="s">
        <v>342</v>
      </c>
    </row>
    <row r="3" spans="1:5" ht="13" x14ac:dyDescent="0.3">
      <c r="A3" s="158" t="s">
        <v>343</v>
      </c>
      <c r="B3" s="159">
        <f>'Sponsor Cost'!M94</f>
        <v>-25000</v>
      </c>
      <c r="C3" s="159">
        <f>'Sponsor Cost'!N94</f>
        <v>0</v>
      </c>
      <c r="D3" s="160">
        <f>SUM(B3:C3)</f>
        <v>-25000</v>
      </c>
      <c r="E3" s="211" t="s">
        <v>406</v>
      </c>
    </row>
    <row r="4" spans="1:5" ht="13" x14ac:dyDescent="0.3">
      <c r="A4" s="158" t="s">
        <v>344</v>
      </c>
      <c r="B4" s="159">
        <f>'Sponsor Cost'!M95</f>
        <v>0</v>
      </c>
      <c r="C4" s="159">
        <f>'Sponsor Cost'!N95</f>
        <v>0</v>
      </c>
      <c r="D4" s="162">
        <f>B4+C4</f>
        <v>0</v>
      </c>
      <c r="E4" s="16"/>
    </row>
    <row r="5" spans="1:5" ht="13" x14ac:dyDescent="0.3">
      <c r="A5" s="161" t="s">
        <v>378</v>
      </c>
      <c r="B5" s="249">
        <f>'Site Costs NL'!B27</f>
        <v>0</v>
      </c>
      <c r="C5" s="249">
        <f>'Site Costs BE'!B27</f>
        <v>0</v>
      </c>
      <c r="D5" s="162">
        <f>SUM(B5:C5)</f>
        <v>0</v>
      </c>
      <c r="E5" s="16"/>
    </row>
    <row r="6" spans="1:5" ht="13.5" thickBot="1" x14ac:dyDescent="0.35">
      <c r="A6" s="163" t="s">
        <v>345</v>
      </c>
      <c r="B6" s="250">
        <f>0.21*C5</f>
        <v>0</v>
      </c>
      <c r="C6" s="250">
        <f>0.21*C5</f>
        <v>0</v>
      </c>
      <c r="D6" s="164">
        <f>SUM(B6:C6)</f>
        <v>0</v>
      </c>
      <c r="E6" t="s">
        <v>346</v>
      </c>
    </row>
    <row r="7" spans="1:5" ht="13" x14ac:dyDescent="0.3">
      <c r="A7" s="152" t="s">
        <v>347</v>
      </c>
      <c r="B7" s="153">
        <f>SUM(B3:B6)</f>
        <v>-25000</v>
      </c>
      <c r="C7" s="153">
        <f>SUM(C3:C6)</f>
        <v>0</v>
      </c>
      <c r="D7" s="154">
        <f>SUM(D3:D6)</f>
        <v>-25000</v>
      </c>
    </row>
    <row r="8" spans="1:5" x14ac:dyDescent="0.25">
      <c r="B8" s="34"/>
      <c r="C8" s="34"/>
      <c r="D8" s="34"/>
    </row>
    <row r="9" spans="1:5" ht="26" x14ac:dyDescent="0.3">
      <c r="A9" s="181" t="s">
        <v>407</v>
      </c>
      <c r="B9" s="182">
        <v>0</v>
      </c>
      <c r="C9" s="182">
        <v>0</v>
      </c>
      <c r="D9" s="182">
        <v>0</v>
      </c>
    </row>
    <row r="10" spans="1:5" ht="13" x14ac:dyDescent="0.3">
      <c r="A10" s="180" t="s">
        <v>408</v>
      </c>
      <c r="B10" s="182">
        <f>B7-B9</f>
        <v>-25000</v>
      </c>
      <c r="C10" s="182"/>
      <c r="D10" s="182"/>
    </row>
    <row r="11" spans="1:5" ht="13" x14ac:dyDescent="0.3">
      <c r="A11" s="180" t="s">
        <v>409</v>
      </c>
      <c r="B11" s="182"/>
      <c r="C11" s="182">
        <f>C7-C9</f>
        <v>0</v>
      </c>
      <c r="D11" s="182"/>
    </row>
  </sheetData>
  <mergeCells count="1">
    <mergeCell ref="A1:D1"/>
  </mergeCells>
  <pageMargins left="0.70833333333333304" right="0.70833333333333304" top="0.74791666666666701" bottom="0.74791666666666701" header="0.51180555555555496" footer="0.31527777777777799"/>
  <pageSetup paperSize="9" firstPageNumber="0" orientation="landscape" horizontalDpi="300" verticalDpi="300" r:id="rId1"/>
  <headerFooter>
    <oddFooter>&amp;L&amp;8&amp;F&amp;C&amp;8Page &amp;P/&amp;N&amp;R&amp;8&amp;A
BeNeFit Budget tool 4.2</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MJ7"/>
  <sheetViews>
    <sheetView zoomScaleNormal="100" workbookViewId="0">
      <selection activeCell="A7" sqref="A7"/>
    </sheetView>
  </sheetViews>
  <sheetFormatPr defaultColWidth="8.54296875" defaultRowHeight="12.5" x14ac:dyDescent="0.25"/>
  <cols>
    <col min="1" max="1" width="117.453125" style="16" customWidth="1"/>
    <col min="2" max="1024" width="8.54296875" style="16"/>
  </cols>
  <sheetData>
    <row r="1" spans="1:1" s="47" customFormat="1" ht="10" x14ac:dyDescent="0.2">
      <c r="A1" s="119" t="s">
        <v>348</v>
      </c>
    </row>
    <row r="2" spans="1:1" s="47" customFormat="1" ht="70" x14ac:dyDescent="0.2">
      <c r="A2" s="119" t="s">
        <v>349</v>
      </c>
    </row>
    <row r="3" spans="1:1" s="47" customFormat="1" ht="20" x14ac:dyDescent="0.2">
      <c r="A3" s="119" t="s">
        <v>350</v>
      </c>
    </row>
    <row r="4" spans="1:1" ht="160.5" x14ac:dyDescent="0.25">
      <c r="A4" s="119" t="s">
        <v>351</v>
      </c>
    </row>
    <row r="5" spans="1:1" ht="40.5" x14ac:dyDescent="0.25">
      <c r="A5" s="119" t="s">
        <v>352</v>
      </c>
    </row>
    <row r="7" spans="1:1" ht="50.5" x14ac:dyDescent="0.25">
      <c r="A7" s="119" t="s">
        <v>424</v>
      </c>
    </row>
  </sheetData>
  <printOptions gridLines="1"/>
  <pageMargins left="0.70866141732283472" right="0.70866141732283472" top="0.74803149606299213" bottom="0.74803149606299213" header="0.51181102362204722" footer="0.31496062992125984"/>
  <pageSetup paperSize="9" firstPageNumber="0" orientation="portrait" horizontalDpi="300" verticalDpi="300" r:id="rId1"/>
  <headerFooter>
    <oddFooter>&amp;L&amp;F&amp;R&amp;A</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How to complete</vt:lpstr>
      <vt:lpstr>Study Parameters</vt:lpstr>
      <vt:lpstr>Lists</vt:lpstr>
      <vt:lpstr>Budget Parameters</vt:lpstr>
      <vt:lpstr>Sponsor Cost</vt:lpstr>
      <vt:lpstr>Site Costs BE</vt:lpstr>
      <vt:lpstr>Site Costs NL</vt:lpstr>
      <vt:lpstr>Application Form</vt:lpstr>
      <vt:lpstr>overall costs</vt:lpstr>
      <vt:lpstr>info versions</vt:lpstr>
      <vt:lpstr>'Application Form'!Print_Area</vt:lpstr>
      <vt:lpstr>'Budget Parameters'!Print_Area</vt:lpstr>
      <vt:lpstr>'How to complete'!Print_Area</vt:lpstr>
      <vt:lpstr>'info versions'!Print_Area</vt:lpstr>
      <vt:lpstr>'overall costs'!Print_Area</vt:lpstr>
      <vt:lpstr>'Site Costs BE'!Print_Area</vt:lpstr>
      <vt:lpstr>'Site Costs NL'!Print_Area</vt:lpstr>
      <vt:lpstr>'Sponsor Cost'!Print_Area</vt:lpstr>
      <vt:lpstr>'Study Parameters'!Print_Area</vt:lpstr>
      <vt:lpstr>'Sponsor Cost'!Print_Titles</vt:lpstr>
    </vt:vector>
  </TitlesOfParts>
  <Company>KCE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BeNeFIT Budget Tool</dc:title>
  <dc:subject/>
  <dc:creator>KCE Trials</dc:creator>
  <cp:keywords>budget tool, template BeNeFIT</cp:keywords>
  <dc:description>update for BeNeFIT 4 call_x000d_
version info hidden tab</dc:description>
  <cp:lastModifiedBy>Zeevaert Renate</cp:lastModifiedBy>
  <cp:revision>2</cp:revision>
  <cp:lastPrinted>2024-10-21T10:53:33Z</cp:lastPrinted>
  <dcterms:created xsi:type="dcterms:W3CDTF">1999-02-17T14:07:56Z</dcterms:created>
  <dcterms:modified xsi:type="dcterms:W3CDTF">2024-10-23T07:09:11Z</dcterms:modified>
  <dc:language>nl-NL</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0x010100B0FC48F32B665A4681032F5C01273A5E</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y fmtid="{D5CDD505-2E9C-101B-9397-08002B2CF9AE}" pid="9" name="SharedWithUsers">
    <vt:lpwstr/>
  </property>
</Properties>
</file>